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555" windowWidth="15390" windowHeight="5325" tabRatio="833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externalReferences>
    <externalReference r:id="rId31"/>
    <externalReference r:id="rId32"/>
  </externalReferences>
  <definedNames>
    <definedName name="_xlnm.Print_Area" localSheetId="1">'1.Highlights'!$A$1:$Z$36</definedName>
    <definedName name="_xlnm.Print_Area" localSheetId="10">'10.NPL,Coverage ratios'!$A$1:$Z$21</definedName>
    <definedName name="_xlnm.Print_Area" localSheetId="11">'11.NPA'!$A$1:$Z$59</definedName>
    <definedName name="_xlnm.Print_Area" localSheetId="12">'12.CumulativeAllowances'!$A$1:$Z$53</definedName>
    <definedName name="_xlnm.Print_Area" localSheetId="13">'13.Capital'!$A$1:$Z$21</definedName>
    <definedName name="_xlnm.Print_Area" localSheetId="14">'14.Mix'!$A$1:$Y$41</definedName>
    <definedName name="_xlnm.Print_Area" localSheetId="15">'15.Consumer'!$A$1:$Z$18</definedName>
    <definedName name="_xlnm.Print_Area" localSheetId="16">'16.Institutional'!$A$1:$Z$18</definedName>
    <definedName name="_xlnm.Print_Area" localSheetId="17">'17.Treasury'!$A$1:$Z$19</definedName>
    <definedName name="_xlnm.Print_Area" localSheetId="18">'18.Others'!$A$1:$Z$19</definedName>
    <definedName name="_xlnm.Print_Area" localSheetId="19">'19.S''pore'!$A$1:$Z$17</definedName>
    <definedName name="_xlnm.Print_Area" localSheetId="2">'2.PerShare'!$A$1:$Z$37</definedName>
    <definedName name="_xlnm.Print_Area" localSheetId="20">'20.HK'!$A$1:$Z$17</definedName>
    <definedName name="_xlnm.Print_Area" localSheetId="21">'21.GreaterChina'!$A$1:$Z$17</definedName>
    <definedName name="_xlnm.Print_Area" localSheetId="22">'22.SSEA'!$A$1:$Z$17</definedName>
    <definedName name="_xlnm.Print_Area" localSheetId="23">'23.ROW'!$A$1:$Z$17</definedName>
    <definedName name="_xlnm.Print_Area" localSheetId="24">'24.P&amp;L'!$A$1:$J$69</definedName>
    <definedName name="_xlnm.Print_Area" localSheetId="25">'25.BalSheet'!$A$1:$K$70</definedName>
    <definedName name="_xlnm.Print_Area" localSheetId="26">'26.CashFlow'!$A$1:$E$69</definedName>
    <definedName name="_xlnm.Print_Area" localSheetId="3">'3.NetInterest'!$A$1:$Z$31</definedName>
    <definedName name="_xlnm.Print_Area" localSheetId="4">'4.NonInterest'!$A$1:$Z$23</definedName>
    <definedName name="_xlnm.Print_Area" localSheetId="5">'5.Expenses'!$A$1:$Z$17</definedName>
    <definedName name="_xlnm.Print_Area" localSheetId="6">'6.Allowances'!$A$1:$Z$24</definedName>
    <definedName name="_xlnm.Print_Area" localSheetId="7">'7.Loans'!$A$1:$Z$35</definedName>
    <definedName name="_xlnm.Print_Area" localSheetId="8">'8.AFS'!$A$1:$Z$17</definedName>
    <definedName name="_xlnm.Print_Area" localSheetId="9">'9.Deposits'!$A$1:$Z$25</definedName>
    <definedName name="_xlnm.Print_Area" localSheetId="0">'Index'!$A$1:$M$48</definedName>
    <definedName name="_xlnm.Print_Titles" localSheetId="7">'7.Loans'!$1:$4</definedName>
  </definedNames>
  <calcPr fullCalcOnLoad="1"/>
</workbook>
</file>

<file path=xl/sharedStrings.xml><?xml version="1.0" encoding="utf-8"?>
<sst xmlns="http://schemas.openxmlformats.org/spreadsheetml/2006/main" count="1273" uniqueCount="416">
  <si>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</si>
  <si>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</si>
  <si>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</si>
  <si>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</si>
  <si>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</si>
  <si>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</si>
  <si>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</si>
  <si>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</si>
  <si>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</si>
  <si>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</si>
  <si>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</si>
  <si>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</si>
  <si>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</si>
  <si>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</si>
  <si>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</si>
  <si>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</si>
  <si>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</si>
  <si>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</si>
  <si>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</si>
  <si>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</si>
  <si>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</si>
  <si>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</si>
  <si>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</si>
  <si>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</si>
  <si>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</si>
  <si>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</si>
  <si>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</si>
  <si>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</si>
  <si>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</si>
  <si>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</si>
  <si>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</si>
  <si>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</si>
  <si>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</si>
  <si>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</si>
  <si>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</si>
  <si>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</si>
  <si>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</si>
  <si>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Fund management</t>
  </si>
  <si>
    <t>Wealth management</t>
  </si>
  <si>
    <t>Others</t>
  </si>
  <si>
    <t>Net income on financial investments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</si>
  <si>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</si>
  <si>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</si>
  <si>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</si>
  <si>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</si>
  <si>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</si>
  <si>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</si>
  <si>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</si>
  <si>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</si>
  <si>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</si>
  <si>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</si>
  <si>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</si>
  <si>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</si>
  <si>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</si>
  <si>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</si>
  <si>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</si>
  <si>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</si>
  <si>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</si>
  <si>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</si>
  <si>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</si>
  <si>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</si>
  <si>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</si>
  <si>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</si>
  <si>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</si>
  <si>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</si>
  <si>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</si>
  <si>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</si>
  <si>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</si>
  <si>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</si>
  <si>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</si>
  <si>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</si>
  <si>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</si>
  <si>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</si>
  <si>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</si>
  <si>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</si>
  <si>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</si>
  <si>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</si>
  <si>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</si>
  <si>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</si>
  <si>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</si>
  <si>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</si>
  <si>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</si>
  <si>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</si>
  <si>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</si>
  <si>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</si>
  <si>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</si>
  <si>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</si>
  <si>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</si>
  <si>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</si>
  <si>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</si>
  <si>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</si>
  <si>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</si>
  <si>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</si>
  <si>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</si>
  <si>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</si>
  <si>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</si>
  <si>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</si>
  <si>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</si>
  <si>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</si>
  <si>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</si>
  <si>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</si>
  <si>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</si>
  <si>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</si>
  <si>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</si>
  <si>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</si>
  <si>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</si>
  <si>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</si>
  <si>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</si>
  <si>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</si>
  <si>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</si>
  <si>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</si>
  <si>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</si>
  <si>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</si>
  <si>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</si>
  <si>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</si>
  <si>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</si>
  <si>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</si>
  <si>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</si>
  <si>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</si>
  <si>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</si>
  <si>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</si>
  <si>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</si>
  <si>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</si>
  <si>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</si>
  <si>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</si>
  <si>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</si>
  <si>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</si>
  <si>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</si>
  <si>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</si>
  <si>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</si>
  <si>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</si>
  <si>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</si>
  <si>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</si>
  <si>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</si>
  <si>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</si>
  <si>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</si>
  <si>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</si>
  <si>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</si>
  <si>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</si>
  <si>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</si>
  <si>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</si>
  <si>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</si>
  <si>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</si>
  <si>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</si>
  <si>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</si>
  <si>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</si>
  <si>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</si>
  <si>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</si>
  <si>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</si>
  <si>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</si>
  <si>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</si>
  <si>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</si>
  <si>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</si>
  <si>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</si>
  <si>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</si>
  <si>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</si>
  <si>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</si>
  <si>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</si>
  <si>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</si>
  <si>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</si>
  <si>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</si>
  <si>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</si>
  <si>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</si>
  <si>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</si>
  <si>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</si>
  <si>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</si>
  <si>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</si>
  <si>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</si>
  <si>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</si>
  <si>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</si>
  <si>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</si>
  <si>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</si>
  <si>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</si>
  <si>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</si>
  <si>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</si>
  <si>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</si>
  <si>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</si>
  <si>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</si>
  <si>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</si>
  <si>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</si>
  <si>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</si>
  <si>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</si>
  <si>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</si>
  <si>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</si>
  <si>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</si>
  <si>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</si>
  <si>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</si>
  <si>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</si>
  <si>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</si>
  <si>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</si>
  <si>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</si>
  <si>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</si>
  <si>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</si>
  <si>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</si>
  <si>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</si>
  <si>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</si>
  <si>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</si>
  <si>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</si>
  <si>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</si>
  <si>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</si>
  <si>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</si>
  <si>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</si>
  <si>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</si>
  <si>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</si>
  <si>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</si>
  <si>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</si>
  <si>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</si>
  <si>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</si>
  <si>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</si>
  <si>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</si>
  <si>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</si>
  <si>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</si>
  <si>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</si>
  <si>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</si>
  <si>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</si>
  <si>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</si>
  <si>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</si>
  <si>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</si>
  <si>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</si>
  <si>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</si>
  <si>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</si>
  <si>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</si>
  <si>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</si>
  <si>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</si>
  <si>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</si>
  <si>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</si>
  <si>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</si>
  <si>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</si>
  <si>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</si>
  <si>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</si>
  <si>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</si>
  <si>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</si>
  <si>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</si>
  <si>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</si>
  <si>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</si>
  <si>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</si>
  <si>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</si>
  <si>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</si>
  <si>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</si>
  <si>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</si>
  <si>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</si>
  <si>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</si>
  <si>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</si>
  <si>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</si>
  <si>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</si>
  <si>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</si>
  <si>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</si>
  <si>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</si>
  <si>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</si>
  <si>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</si>
  <si>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</si>
  <si>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</si>
  <si>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</si>
  <si>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</si>
  <si>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</si>
  <si>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</si>
  <si>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</si>
  <si>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>Share of other comprehensive income of associates</t>
  </si>
  <si>
    <t>Available-for-sale financial assets</t>
  </si>
  <si>
    <t xml:space="preserve">    Net valuation taken to equity</t>
  </si>
  <si>
    <t xml:space="preserve">    Transferred to income statement due to impairment</t>
  </si>
  <si>
    <t xml:space="preserve">    Transferred to income statement on sale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</si>
  <si>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</si>
  <si>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</si>
  <si>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</si>
  <si>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</si>
  <si>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</si>
  <si>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</si>
  <si>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</si>
  <si>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</si>
  <si>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</si>
  <si>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</si>
  <si>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</si>
  <si>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</si>
  <si>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</si>
  <si>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</si>
  <si>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</si>
  <si>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</si>
  <si>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</si>
  <si>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</si>
  <si>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</si>
  <si>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</si>
  <si>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</si>
  <si>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</si>
  <si>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</si>
  <si>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</si>
  <si>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</si>
  <si>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</si>
  <si>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</si>
  <si>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</si>
  <si>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</si>
  <si>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</si>
  <si>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</si>
  <si>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</si>
  <si>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</si>
  <si>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</si>
  <si>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</si>
  <si>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</si>
  <si>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</si>
  <si>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</si>
  <si>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>TOTAL EQUITY</t>
  </si>
  <si>
    <t>OFF BALANCE SHEET ITEMS</t>
  </si>
  <si>
    <t>Financial derivatives</t>
  </si>
  <si>
    <t>Net asset value per ordinary share ($)</t>
  </si>
  <si>
    <t>(i) Based on existing ordinary share capital</t>
  </si>
  <si>
    <t>(ii) Assuming conversion of outstanding preference shares to ordinary shares</t>
  </si>
  <si>
    <t xml:space="preserve">In $ millions  </t>
  </si>
  <si>
    <t>Cash flows from operating activities</t>
  </si>
  <si>
    <t>Net profit for the year</t>
  </si>
  <si>
    <t>Adjustments for non-cash items:</t>
  </si>
  <si>
    <t>Net gain on disposal of properties and other fixed assets</t>
  </si>
  <si>
    <t>Net gain on disposal of financial investments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</si>
  <si>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</si>
  <si>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</si>
  <si>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</si>
  <si>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</si>
  <si>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</si>
  <si>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</si>
  <si>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</si>
  <si>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</si>
  <si>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</si>
  <si>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</si>
  <si>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</si>
  <si>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</si>
  <si>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</si>
  <si>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</si>
  <si>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</si>
  <si>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</si>
  <si>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</si>
  <si>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</si>
  <si>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</si>
  <si>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</si>
  <si>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</si>
  <si>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</si>
  <si>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</si>
  <si>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</si>
  <si>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</si>
  <si>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</si>
  <si>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</si>
  <si>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</si>
  <si>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</si>
  <si>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</si>
  <si>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</si>
  <si>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</si>
  <si>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</si>
  <si>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>Transferred to income statement on sale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</si>
  <si>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</si>
  <si>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</si>
  <si>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</si>
  <si>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</si>
  <si>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</si>
  <si>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</si>
  <si>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</si>
  <si>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</si>
  <si>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</si>
  <si>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</si>
  <si>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</si>
  <si>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>Consumer/ Private Banking</t>
  </si>
  <si>
    <t xml:space="preserve">Consumer/ Private Banking </t>
  </si>
  <si>
    <r>
      <t xml:space="preserve">By business unit </t>
    </r>
    <r>
      <rPr>
        <b/>
        <i/>
        <vertAlign val="superscript"/>
        <sz val="11"/>
        <rFont val="Arial"/>
        <family val="2"/>
      </rPr>
      <t>1/</t>
    </r>
  </si>
  <si>
    <r>
      <t xml:space="preserve">By geography </t>
    </r>
    <r>
      <rPr>
        <b/>
        <i/>
        <vertAlign val="superscript"/>
        <sz val="11"/>
        <rFont val="Arial"/>
        <family val="2"/>
      </rPr>
      <t>2/</t>
    </r>
  </si>
  <si>
    <t>2Q10</t>
  </si>
  <si>
    <r>
      <t xml:space="preserve">Financial assets at fair value though profit or loss </t>
    </r>
    <r>
      <rPr>
        <vertAlign val="superscript"/>
        <sz val="11"/>
        <color indexed="8"/>
        <rFont val="Arial"/>
        <family val="2"/>
      </rPr>
      <t>2/</t>
    </r>
  </si>
  <si>
    <r>
      <t xml:space="preserve">Financial liabilities at fair value through profit or loss </t>
    </r>
    <r>
      <rPr>
        <vertAlign val="superscript"/>
        <sz val="11"/>
        <color indexed="8"/>
        <rFont val="Arial"/>
        <family val="2"/>
      </rPr>
      <t>3/</t>
    </r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</si>
  <si>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</si>
  <si>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</si>
  <si>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</si>
  <si>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</si>
  <si>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Acquisition of interest in associates</t>
  </si>
  <si>
    <t>Payment upon maturity of subordinated term debts</t>
  </si>
  <si>
    <t>Commitments</t>
  </si>
  <si>
    <t>Contingent liabilities</t>
  </si>
  <si>
    <t>3Q10</t>
  </si>
  <si>
    <t>Other non-interest income</t>
  </si>
  <si>
    <t xml:space="preserve">Net profit </t>
  </si>
  <si>
    <t>Net profit/(loss) including goodwill charges and one-time items</t>
  </si>
  <si>
    <t>4Q10</t>
  </si>
  <si>
    <t>Proceeds from disposal of associates/ joint ventures</t>
  </si>
  <si>
    <t>FY10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</si>
  <si>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</si>
  <si>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</si>
  <si>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1Q11</t>
  </si>
  <si>
    <t xml:space="preserve">Unaudited Consolidated Statement of Comprehensive Income </t>
  </si>
  <si>
    <t>Net (loss)/income from financial instruments designated at fair value</t>
  </si>
  <si>
    <t>Payment upon redemption of preference shares</t>
  </si>
  <si>
    <t>Net cash used in financing activities (3)</t>
  </si>
  <si>
    <t>Profit</t>
  </si>
  <si>
    <t xml:space="preserve">Profit before tax </t>
  </si>
  <si>
    <t>Net cash (used in)/generated from operating activities (1)</t>
  </si>
  <si>
    <t>2Q11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</si>
  <si>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</si>
  <si>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</si>
  <si>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and cash equivalents at 30 June</t>
  </si>
  <si>
    <t>Dividends paid to non-controlling interests</t>
  </si>
  <si>
    <r>
      <t>Net cash used in</t>
    </r>
    <r>
      <rPr>
        <b/>
        <sz val="11"/>
        <color indexed="8"/>
        <rFont val="Arial"/>
        <family val="2"/>
      </rPr>
      <t xml:space="preserve"> </t>
    </r>
    <r>
      <rPr>
        <b/>
        <sz val="11"/>
        <rFont val="Arial"/>
        <family val="2"/>
      </rPr>
      <t>investing activities (2)</t>
    </r>
  </si>
  <si>
    <t>did not show this PL line from Q2'11 onwards</t>
  </si>
  <si>
    <t>3Q11</t>
  </si>
  <si>
    <t>3rd Qtr 2011</t>
  </si>
  <si>
    <t>Cash flow hedge reserve at start of period</t>
  </si>
  <si>
    <t>Cash flow hedge reserve at end of period</t>
  </si>
  <si>
    <t>Cash flow hedges</t>
  </si>
  <si>
    <t>Change in non-controlling interest</t>
  </si>
  <si>
    <t>Net gain on disposal of subsidiary</t>
  </si>
  <si>
    <t>Financial Data Supplement for the Fourth Quarter ended 31 Dec 2011</t>
  </si>
  <si>
    <t>4Q11</t>
  </si>
  <si>
    <t>4Q11
vs 
3Q11</t>
  </si>
  <si>
    <t>4Q11 
vs 
4Q10</t>
  </si>
  <si>
    <t>FY11</t>
  </si>
  <si>
    <t xml:space="preserve">FY11 
vs 
FY10 </t>
  </si>
  <si>
    <t>4th Qtr 2011</t>
  </si>
  <si>
    <t xml:space="preserve">4th Qtr 2010  </t>
  </si>
  <si>
    <t>12 Mths 2011</t>
  </si>
  <si>
    <t>12 Mths 2010</t>
  </si>
  <si>
    <t>12 Mths</t>
  </si>
  <si>
    <t>Proceeds from issuance of preference shares</t>
  </si>
  <si>
    <t>nm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</si>
</sst>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  <numFmt numFmtId="186" formatCode="0.000"/>
    <numFmt numFmtId="187" formatCode="0.0000"/>
    <numFmt numFmtId="188" formatCode="0.00000"/>
    <numFmt numFmtId="189" formatCode="0.000000"/>
  </numFmts>
  <fonts count="64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b/>
      <i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35" borderId="11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4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4" borderId="0" xfId="42" applyNumberFormat="1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4" borderId="0" xfId="42" applyNumberFormat="1" applyFont="1" applyFill="1" applyBorder="1" applyAlignment="1">
      <alignment horizontal="right" wrapText="1"/>
    </xf>
    <xf numFmtId="178" fontId="16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42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8" fillId="36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2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82" fontId="3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left" wrapText="1" indent="4"/>
    </xf>
    <xf numFmtId="0" fontId="25" fillId="0" borderId="0" xfId="0" applyFont="1" applyAlignment="1">
      <alignment horizontal="left" wrapText="1" indent="2"/>
    </xf>
    <xf numFmtId="0" fontId="25" fillId="0" borderId="13" xfId="0" applyFont="1" applyBorder="1" applyAlignment="1">
      <alignment horizontal="left" wrapText="1" indent="2"/>
    </xf>
    <xf numFmtId="0" fontId="25" fillId="0" borderId="13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left" vertical="top" wrapText="1" indent="1"/>
    </xf>
    <xf numFmtId="0" fontId="28" fillId="0" borderId="0" xfId="0" applyFont="1" applyAlignment="1">
      <alignment horizontal="left" vertical="top" wrapText="1" indent="1"/>
    </xf>
    <xf numFmtId="0" fontId="28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0" fontId="16" fillId="0" borderId="13" xfId="0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42" applyFont="1" applyAlignment="1">
      <alignment horizontal="right" wrapText="1"/>
    </xf>
    <xf numFmtId="37" fontId="12" fillId="35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12" xfId="0" applyNumberFormat="1" applyFont="1" applyBorder="1" applyAlignment="1">
      <alignment horizontal="right" wrapText="1"/>
    </xf>
    <xf numFmtId="37" fontId="25" fillId="0" borderId="13" xfId="0" applyNumberFormat="1" applyFont="1" applyBorder="1" applyAlignment="1">
      <alignment horizontal="right" wrapText="1"/>
    </xf>
    <xf numFmtId="37" fontId="3" fillId="0" borderId="0" xfId="42" applyNumberFormat="1" applyFont="1" applyAlignment="1">
      <alignment horizontal="right"/>
    </xf>
    <xf numFmtId="37" fontId="3" fillId="0" borderId="13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13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13" xfId="0" applyNumberFormat="1" applyFont="1" applyBorder="1" applyAlignment="1">
      <alignment horizontal="right" wrapText="1"/>
    </xf>
    <xf numFmtId="37" fontId="16" fillId="0" borderId="13" xfId="0" applyNumberFormat="1" applyFont="1" applyBorder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17" fillId="0" borderId="13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8" fontId="16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178" fontId="5" fillId="0" borderId="14" xfId="42" applyNumberFormat="1" applyFont="1" applyBorder="1" applyAlignment="1">
      <alignment horizontal="right" wrapText="1"/>
    </xf>
    <xf numFmtId="178" fontId="5" fillId="0" borderId="13" xfId="42" applyNumberFormat="1" applyFont="1" applyBorder="1" applyAlignment="1">
      <alignment horizontal="right" wrapText="1"/>
    </xf>
    <xf numFmtId="178" fontId="16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178" fontId="12" fillId="35" borderId="10" xfId="42" applyNumberFormat="1" applyFont="1" applyFill="1" applyBorder="1" applyAlignment="1">
      <alignment horizontal="left"/>
    </xf>
    <xf numFmtId="178" fontId="8" fillId="35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5" fillId="0" borderId="14" xfId="42" applyNumberFormat="1" applyFont="1" applyBorder="1" applyAlignment="1">
      <alignment horizontal="right" vertical="top" wrapText="1"/>
    </xf>
    <xf numFmtId="178" fontId="5" fillId="0" borderId="13" xfId="42" applyNumberFormat="1" applyFont="1" applyBorder="1" applyAlignment="1">
      <alignment horizontal="right" vertical="top" wrapText="1"/>
    </xf>
    <xf numFmtId="178" fontId="3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 vertical="top" wrapText="1"/>
    </xf>
    <xf numFmtId="178" fontId="16" fillId="0" borderId="13" xfId="42" applyNumberFormat="1" applyFont="1" applyBorder="1" applyAlignment="1">
      <alignment horizontal="right" wrapText="1"/>
    </xf>
    <xf numFmtId="0" fontId="16" fillId="34" borderId="0" xfId="0" applyFont="1" applyFill="1" applyAlignment="1">
      <alignment horizontal="right" wrapText="1"/>
    </xf>
    <xf numFmtId="178" fontId="16" fillId="34" borderId="0" xfId="42" applyNumberFormat="1" applyFont="1" applyFill="1" applyAlignment="1">
      <alignment horizontal="right" wrapText="1"/>
    </xf>
    <xf numFmtId="178" fontId="19" fillId="34" borderId="0" xfId="42" applyNumberFormat="1" applyFont="1" applyFill="1" applyAlignment="1">
      <alignment horizontal="right" wrapText="1"/>
    </xf>
    <xf numFmtId="37" fontId="3" fillId="35" borderId="10" xfId="0" applyNumberFormat="1" applyFont="1" applyFill="1" applyBorder="1" applyAlignment="1">
      <alignment horizontal="right"/>
    </xf>
    <xf numFmtId="37" fontId="4" fillId="35" borderId="11" xfId="0" applyNumberFormat="1" applyFont="1" applyFill="1" applyBorder="1" applyAlignment="1">
      <alignment horizontal="center" wrapText="1"/>
    </xf>
    <xf numFmtId="37" fontId="4" fillId="35" borderId="11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0" fontId="3" fillId="0" borderId="0" xfId="42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42" applyNumberFormat="1" applyFont="1" applyFill="1" applyBorder="1" applyAlignment="1">
      <alignment horizontal="right"/>
    </xf>
    <xf numFmtId="0" fontId="3" fillId="0" borderId="0" xfId="42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25" fillId="0" borderId="0" xfId="0" applyNumberFormat="1" applyFont="1" applyFill="1" applyBorder="1" applyAlignment="1">
      <alignment horizontal="right" wrapText="1"/>
    </xf>
    <xf numFmtId="0" fontId="25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Fill="1" applyBorder="1" applyAlignment="1">
      <alignment horizontal="right" wrapText="1"/>
    </xf>
    <xf numFmtId="176" fontId="25" fillId="0" borderId="0" xfId="0" applyNumberFormat="1" applyFont="1" applyFill="1" applyBorder="1" applyAlignment="1">
      <alignment horizontal="right" wrapText="1"/>
    </xf>
    <xf numFmtId="37" fontId="3" fillId="35" borderId="10" xfId="0" applyNumberFormat="1" applyFont="1" applyFill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0" borderId="0" xfId="42" applyNumberFormat="1" applyFont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left" wrapText="1"/>
    </xf>
    <xf numFmtId="176" fontId="3" fillId="0" borderId="0" xfId="42" applyNumberFormat="1" applyFont="1" applyFill="1" applyBorder="1" applyAlignment="1">
      <alignment horizontal="right" wrapText="1"/>
    </xf>
    <xf numFmtId="176" fontId="3" fillId="0" borderId="0" xfId="42" applyNumberFormat="1" applyFont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left" wrapText="1"/>
    </xf>
    <xf numFmtId="37" fontId="20" fillId="34" borderId="0" xfId="0" applyNumberFormat="1" applyFont="1" applyFill="1" applyAlignment="1">
      <alignment horizontal="right" wrapText="1"/>
    </xf>
    <xf numFmtId="37" fontId="16" fillId="34" borderId="0" xfId="0" applyNumberFormat="1" applyFont="1" applyFill="1" applyAlignment="1">
      <alignment horizontal="right" wrapText="1"/>
    </xf>
    <xf numFmtId="37" fontId="19" fillId="34" borderId="0" xfId="42" applyNumberFormat="1" applyFont="1" applyFill="1" applyAlignment="1">
      <alignment horizontal="right" wrapText="1"/>
    </xf>
    <xf numFmtId="37" fontId="16" fillId="34" borderId="0" xfId="42" applyNumberFormat="1" applyFont="1" applyFill="1" applyAlignment="1">
      <alignment horizontal="right" wrapText="1"/>
    </xf>
    <xf numFmtId="37" fontId="0" fillId="34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78" fontId="4" fillId="0" borderId="14" xfId="42" applyNumberFormat="1" applyFont="1" applyBorder="1" applyAlignment="1">
      <alignment horizontal="right" wrapText="1"/>
    </xf>
    <xf numFmtId="178" fontId="4" fillId="0" borderId="13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178" fontId="3" fillId="0" borderId="0" xfId="42" applyNumberFormat="1" applyFont="1" applyAlignment="1">
      <alignment horizontal="right" vertical="top" wrapText="1"/>
    </xf>
    <xf numFmtId="16" fontId="4" fillId="0" borderId="0" xfId="0" applyNumberFormat="1" applyFont="1" applyAlignment="1">
      <alignment horizontal="right" wrapText="1"/>
    </xf>
    <xf numFmtId="178" fontId="3" fillId="35" borderId="10" xfId="42" applyNumberFormat="1" applyFont="1" applyFill="1" applyBorder="1" applyAlignment="1">
      <alignment horizontal="right"/>
    </xf>
    <xf numFmtId="178" fontId="4" fillId="35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right" vertical="top" wrapText="1"/>
    </xf>
    <xf numFmtId="178" fontId="4" fillId="0" borderId="13" xfId="42" applyNumberFormat="1" applyFont="1" applyBorder="1" applyAlignment="1">
      <alignment horizontal="right" vertical="top" wrapText="1"/>
    </xf>
    <xf numFmtId="37" fontId="5" fillId="0" borderId="0" xfId="0" applyNumberFormat="1" applyFont="1" applyFill="1" applyBorder="1" applyAlignment="1">
      <alignment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7" fontId="25" fillId="0" borderId="0" xfId="42" applyNumberFormat="1" applyFont="1" applyFill="1" applyBorder="1" applyAlignment="1">
      <alignment horizontal="right" wrapText="1"/>
    </xf>
    <xf numFmtId="178" fontId="8" fillId="35" borderId="10" xfId="42" applyNumberFormat="1" applyFont="1" applyFill="1" applyBorder="1" applyAlignment="1">
      <alignment horizontal="right"/>
    </xf>
    <xf numFmtId="178" fontId="8" fillId="35" borderId="11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Alignment="1">
      <alignment horizontal="right" wrapText="1"/>
    </xf>
    <xf numFmtId="37" fontId="13" fillId="35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wrapText="1"/>
    </xf>
    <xf numFmtId="176" fontId="25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center" vertical="top" wrapText="1"/>
    </xf>
    <xf numFmtId="178" fontId="17" fillId="34" borderId="0" xfId="42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25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 wrapText="1"/>
    </xf>
    <xf numFmtId="0" fontId="29" fillId="0" borderId="0" xfId="0" applyFont="1" applyAlignment="1">
      <alignment horizontal="right" wrapText="1"/>
    </xf>
    <xf numFmtId="176" fontId="16" fillId="34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78" fontId="16" fillId="0" borderId="0" xfId="42" applyNumberFormat="1" applyFont="1" applyAlignment="1">
      <alignment horizontal="right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37" fontId="2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7" fontId="3" fillId="35" borderId="10" xfId="42" applyNumberFormat="1" applyFont="1" applyFill="1" applyBorder="1" applyAlignment="1">
      <alignment horizontal="right"/>
    </xf>
    <xf numFmtId="37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39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43" fontId="3" fillId="0" borderId="0" xfId="42" applyFont="1" applyFill="1" applyAlignment="1">
      <alignment horizontal="right" wrapText="1"/>
    </xf>
    <xf numFmtId="43" fontId="3" fillId="0" borderId="0" xfId="42" applyFont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178" fontId="4" fillId="34" borderId="0" xfId="42" applyNumberFormat="1" applyFont="1" applyFill="1" applyBorder="1" applyAlignment="1">
      <alignment horizontal="right" wrapText="1"/>
    </xf>
    <xf numFmtId="39" fontId="16" fillId="34" borderId="0" xfId="0" applyNumberFormat="1" applyFont="1" applyFill="1" applyBorder="1" applyAlignment="1">
      <alignment horizontal="right" wrapText="1"/>
    </xf>
    <xf numFmtId="39" fontId="17" fillId="34" borderId="0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78" fontId="3" fillId="0" borderId="16" xfId="42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 horizontal="right" wrapText="1"/>
    </xf>
    <xf numFmtId="3" fontId="4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3" fontId="3" fillId="34" borderId="0" xfId="0" applyNumberFormat="1" applyFont="1" applyFill="1" applyBorder="1" applyAlignment="1">
      <alignment horizontal="right" wrapText="1"/>
    </xf>
    <xf numFmtId="2" fontId="3" fillId="34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0" fontId="3" fillId="34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178" fontId="3" fillId="34" borderId="0" xfId="42" applyNumberFormat="1" applyFont="1" applyFill="1" applyAlignment="1">
      <alignment horizontal="right" wrapText="1"/>
    </xf>
    <xf numFmtId="37" fontId="3" fillId="34" borderId="0" xfId="42" applyNumberFormat="1" applyFont="1" applyFill="1" applyAlignment="1">
      <alignment horizontal="right" wrapText="1"/>
    </xf>
    <xf numFmtId="176" fontId="3" fillId="34" borderId="0" xfId="0" applyNumberFormat="1" applyFont="1" applyFill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39" fontId="3" fillId="34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7" fontId="3" fillId="0" borderId="15" xfId="0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43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37" fontId="3" fillId="0" borderId="15" xfId="42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178" fontId="4" fillId="0" borderId="15" xfId="42" applyNumberFormat="1" applyFont="1" applyBorder="1" applyAlignment="1">
      <alignment horizontal="right" wrapText="1"/>
    </xf>
    <xf numFmtId="0" fontId="25" fillId="34" borderId="0" xfId="42" applyNumberFormat="1" applyFont="1" applyFill="1" applyBorder="1" applyAlignment="1">
      <alignment horizontal="right" wrapText="1"/>
    </xf>
    <xf numFmtId="176" fontId="5" fillId="34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176" fontId="25" fillId="34" borderId="0" xfId="0" applyNumberFormat="1" applyFont="1" applyFill="1" applyBorder="1" applyAlignment="1">
      <alignment horizontal="right" wrapText="1"/>
    </xf>
    <xf numFmtId="176" fontId="25" fillId="0" borderId="0" xfId="0" applyNumberFormat="1" applyFont="1" applyFill="1" applyBorder="1" applyAlignment="1">
      <alignment horizontal="right"/>
    </xf>
    <xf numFmtId="178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178" fontId="25" fillId="0" borderId="0" xfId="42" applyNumberFormat="1" applyFont="1" applyFill="1" applyBorder="1" applyAlignment="1">
      <alignment horizontal="right" wrapText="1"/>
    </xf>
    <xf numFmtId="176" fontId="25" fillId="34" borderId="0" xfId="0" applyNumberFormat="1" applyFont="1" applyFill="1" applyAlignment="1">
      <alignment horizontal="right" wrapText="1"/>
    </xf>
    <xf numFmtId="178" fontId="25" fillId="34" borderId="0" xfId="42" applyNumberFormat="1" applyFont="1" applyFill="1" applyBorder="1" applyAlignment="1">
      <alignment horizontal="right" wrapText="1"/>
    </xf>
    <xf numFmtId="178" fontId="5" fillId="34" borderId="0" xfId="42" applyNumberFormat="1" applyFont="1" applyFill="1" applyBorder="1" applyAlignment="1">
      <alignment horizontal="right" wrapText="1"/>
    </xf>
    <xf numFmtId="177" fontId="5" fillId="34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178" fontId="4" fillId="0" borderId="0" xfId="42" applyNumberFormat="1" applyFont="1" applyFill="1" applyAlignment="1">
      <alignment horizontal="right" wrapText="1"/>
    </xf>
    <xf numFmtId="178" fontId="4" fillId="0" borderId="16" xfId="42" applyNumberFormat="1" applyFont="1" applyFill="1" applyBorder="1" applyAlignment="1">
      <alignment horizontal="right" wrapText="1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7" fontId="5" fillId="0" borderId="14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 descr="logo_vd_lock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\AVEBal-%20MDA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%20S'pore\Y2011\Dec%2011\slide\Worksheet%20in%20mgtcomm%20cir%2012M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 Dec 11 VS Nov 11"/>
      <sheetName val="GRP 12M11 VS 12M10"/>
      <sheetName val="GRP4Q11 VS 3Q11"/>
      <sheetName val="GRP4Q11 VS 4Q10"/>
      <sheetName val="DHG Dec 11 VS Nov 11"/>
      <sheetName val="DHG 12M11 VS 12M10"/>
      <sheetName val="Bank- Dec 11 V Nov 11"/>
      <sheetName val="Bank- 12M11 V 12M10"/>
      <sheetName val="GRP Nov 11 VS Oct 11"/>
      <sheetName val="GRP 11M11 VS 11M10 "/>
      <sheetName val="GRP Oct 11 VS Sep 11"/>
      <sheetName val="GRP 10M11 VS 10M10"/>
      <sheetName val="GRP Sep 11 VS Aug 11"/>
      <sheetName val="GRP 09M11 VS 09M10"/>
      <sheetName val="GRP3Q11 VS 2Q11"/>
      <sheetName val="GRP3Q11 VS 3Q10"/>
      <sheetName val="GRP Aug 11 VS Jul 11"/>
      <sheetName val="GRP 08M11 VS 08M10"/>
      <sheetName val="GRP Jul 11 VS Jun 11"/>
      <sheetName val="GRP 07M11 VS 07M10"/>
      <sheetName val="GRP Jun 11 VS May 11"/>
      <sheetName val="GRP 06M11 VS 06M10"/>
      <sheetName val="GRP2Q11 VS 1Q11"/>
      <sheetName val="GRP2Q11 VS 2Q10"/>
      <sheetName val="GRP May 11 VS Apr 11"/>
      <sheetName val="GRP 05M11 VS 05M10"/>
      <sheetName val="GRP Apr 11 VS Mar 11"/>
      <sheetName val="GRP 04M11 VS 04M10"/>
      <sheetName val="GRP Mar 11 VS Feb 11"/>
      <sheetName val="GRP 03M11 VS 03M10"/>
      <sheetName val="GRP1Q11 VS 4Q10"/>
      <sheetName val="GRP1Q11 VS 1Q10"/>
      <sheetName val="GRP Feb 11 VS Jan 11"/>
      <sheetName val="GRP 02M11 VS 02M10"/>
      <sheetName val="GRP Jan 11 VS Dec 10"/>
      <sheetName val="GRP 01M11 VS 01M10"/>
      <sheetName val="GRP Dec 10 VS Nov 10"/>
      <sheetName val="GRP 12M10 VS 12M09"/>
      <sheetName val="GRP4Q10 VS 3Q10"/>
      <sheetName val="GRP4Q10 VS 4Q09"/>
      <sheetName val="GRP Nov 10 VS Oct 10"/>
      <sheetName val="GRP 11M10 VS 11M09"/>
      <sheetName val="GRP Oct 10 VS Sep 10"/>
      <sheetName val="GRP 10M10 VS 10M09"/>
      <sheetName val="GRP Sep 10 VS Aug 10"/>
      <sheetName val="GRP 09M10 VS 09M09"/>
      <sheetName val="GRP3Q10 VS 2Q10"/>
      <sheetName val="GRP3Q10 VS 3Q09"/>
      <sheetName val="GRP Aug 10 VS Jul 10"/>
      <sheetName val="GRP 08M10 VS 08M09"/>
      <sheetName val="GRP Jul 10 VS Jun 10"/>
      <sheetName val="GRP 07M10 VS 07M09"/>
      <sheetName val="GRP Jun 10 VS May 10"/>
      <sheetName val="GRP 06M10 VS 06M09"/>
      <sheetName val="GRP2Q10 VS 1Q10"/>
      <sheetName val="GRP2Q10 VS 2Q09"/>
      <sheetName val="GRP May 10 VS Apr 10"/>
      <sheetName val="GRP 05M10 VS 05M09"/>
      <sheetName val="GRP Apr 10 VS Mar 10"/>
      <sheetName val="GRP 04M10 VS 04M09"/>
      <sheetName val="GRP Mar 10 VS Feb 10"/>
      <sheetName val="GRP 03M10 VS 03M09"/>
      <sheetName val="GRP1Q10 VS 4Q09"/>
      <sheetName val="GRP1Q10 VS 1Q09"/>
      <sheetName val="GRP Feb 10 VS Jan 10"/>
      <sheetName val="GRP 02M10 VS 02M09"/>
      <sheetName val="GRP Jan 10 VS Dec 09"/>
      <sheetName val="GRP 01M10 VS 01M09"/>
      <sheetName val="GRP Nov 05 VS Oct 05"/>
      <sheetName val="GRP Oct 05 VS Sep 05"/>
      <sheetName val="GRP Sep 05 VS Aug 05 "/>
      <sheetName val="DHG Nov 11 VS Oct 11"/>
      <sheetName val="DHG 11M11 VS 11M10"/>
      <sheetName val="DHG  Oct 11 VS Sep 11"/>
      <sheetName val="DHG 10M11 VS 10M10"/>
      <sheetName val="DHG Sep 11 VS Aug 11"/>
      <sheetName val="DHG 09M11 VS 09M10"/>
      <sheetName val="DHG Aug 11 VS Jul 11"/>
      <sheetName val="DHG 08M11 VS 08M10"/>
      <sheetName val="DHG Jul 11 VS Jun 11"/>
      <sheetName val="DHG 07M11 VS 07M10"/>
      <sheetName val="DHG Jun 11 VS May 11"/>
      <sheetName val="DHG 06M11 VS 06M10"/>
      <sheetName val="DHG May 11 VS Apr 11"/>
      <sheetName val="DHG 05M11 VS 05M10"/>
      <sheetName val="DHG Apr 11 VS Mar 11"/>
      <sheetName val="DHG 04M11 VS 04M10"/>
      <sheetName val="DHG Mar 11 VS Feb 11"/>
      <sheetName val="DHG 1Q11 VS 4Q10"/>
      <sheetName val="DHG 03M11 VS 03M10"/>
      <sheetName val="DHG Feb 11 VS Jan 11"/>
      <sheetName val="DHG 02M11 VS 02M10"/>
      <sheetName val="DHG Jan 11 VS Dec 10"/>
      <sheetName val="DHG 01M11 VS 01M10"/>
      <sheetName val="DHG Dec 10 VS Nov 10"/>
      <sheetName val="DHG 12M10 VS 12M09"/>
      <sheetName val="DHG 4Q10 VS 4Q09"/>
      <sheetName val="DHG 4Q10 VS 3Q10"/>
      <sheetName val="DHG Nov 10 VS Oct 10"/>
      <sheetName val="DHG 11M10 VS 11M09"/>
      <sheetName val="DHG Oct 10 VS Sep 10"/>
      <sheetName val="DHG 10M10 VS 10M09"/>
      <sheetName val="DHG Sep 10 VS Aug 10"/>
      <sheetName val="DHG 09M10 VS 09M09"/>
      <sheetName val="DHG 3Q10 VS 3Q09"/>
      <sheetName val="DHG 3Q10 VS 2Q10"/>
      <sheetName val="DHG Aug 10 VS Jul 10"/>
      <sheetName val="DHG 08M10 VS 08M09"/>
      <sheetName val="DHG Jul 10 VS Jun 10"/>
      <sheetName val="DHG 07M10 VS 07M09"/>
      <sheetName val="DHG Jun 10 VS May 10"/>
      <sheetName val="DHG 06M10 VS 06M09"/>
      <sheetName val="DHG 2Q10 VS 2Q09"/>
      <sheetName val="DHG 2Q10 VS 1Q10"/>
      <sheetName val="DHG May 10 VS Apr 10"/>
      <sheetName val="DHG 05M10 VS 05M09"/>
      <sheetName val="DHG Apr 10 VS Mar 10"/>
      <sheetName val="DHG 04M10 VS 04M09"/>
      <sheetName val="DHG Mar 10 VS Feb 10"/>
      <sheetName val="DHG 03M10 VS 03M09"/>
      <sheetName val="DHG 1Q10 VS 4Q09"/>
      <sheetName val="DHG Feb 10 VS Jan 10"/>
      <sheetName val="DHG 02M10 VS 02M09"/>
      <sheetName val="DHG Jan 10 VS Dec 09"/>
      <sheetName val="DHG 01M10 VS 01M09"/>
      <sheetName val="GRP3Q05VS2Q05"/>
      <sheetName val="GRP2Q05VS1Q05"/>
      <sheetName val="GRP2Q05VS1Q05 (SS)"/>
      <sheetName val="GRP11M05 VS 10M05"/>
      <sheetName val="GRP10M05 VS 9M05"/>
      <sheetName val="GRP9M05 VS 8M05"/>
      <sheetName val="GRP Aug 05 VS Jul 05"/>
      <sheetName val="GRP Jul 05 VS Jun 05"/>
      <sheetName val="GRP7M05 VS 8M05"/>
      <sheetName val="GRP7M05 VS 6M05"/>
      <sheetName val="GRP6M05 VS 5M05"/>
      <sheetName val="GRP2Q05(est)VS1Q05"/>
      <sheetName val="GRP May 05 VS Apr 05"/>
      <sheetName val="GRP Apr 05 VS Mar 05"/>
      <sheetName val="GRP1Q05VS1Q04 (exclude DTDB)"/>
      <sheetName val="GRP1Q05VS1Q04"/>
      <sheetName val="GRP1Q05VS4Q04"/>
      <sheetName val="GRP3M05 VS 2M05"/>
      <sheetName val="GRPMar 05 VS Feb 05"/>
      <sheetName val="GRP2M05 VS 1M05"/>
      <sheetName val="GRPJan 05 VS Feb 05"/>
      <sheetName val="GRPJan 05 VS Dec 04"/>
      <sheetName val="DTDB4Q03"/>
      <sheetName val="GRP12M04VS12M03(excl DTDB)"/>
      <sheetName val="GRP12M04VS12M03"/>
      <sheetName val="GRP10M04VS9M04"/>
      <sheetName val="GRP9M04VS9M03"/>
      <sheetName val="GRP6M04VS6M03"/>
      <sheetName val="GRP4Q04VS3Q04"/>
      <sheetName val="GRP4Q04VS4Q03"/>
      <sheetName val="GRP4Q04VS4Q03 (excl DTDB)"/>
      <sheetName val="GRP3Q04VS3Q03"/>
      <sheetName val="GRP3Q04VS2Q04"/>
      <sheetName val="GRP2Q04VS1Q04"/>
      <sheetName val="GRP2Q04VS2Q03"/>
      <sheetName val="GRP1Q04VS4Q03"/>
      <sheetName val="GRP1Q04VS1Q03"/>
      <sheetName val="GRP1Q04VS1Q03 (2)"/>
      <sheetName val="GRP4Q03VS4Q02"/>
      <sheetName val="GRP4Q03VS3Q03"/>
      <sheetName val="DHG Feb06 VS Jan06"/>
      <sheetName val="DHG Jan06 VS Dec05"/>
      <sheetName val="DHG Dec05 VS Nov05"/>
      <sheetName val="DHG Nov05 VS Oct05"/>
      <sheetName val="DHG Oct05 VS Sep05"/>
      <sheetName val="DHG Sep05 VS Aug05"/>
      <sheetName val="DHG Aug05 VS Jul05"/>
      <sheetName val="DHG Jul 05 VS Jun05"/>
      <sheetName val="Bank- Nov 11 V Oct 11"/>
      <sheetName val="Bank- 11M11 V 11M10"/>
      <sheetName val="Bank- Nov 11 V Oct 11 (2)"/>
      <sheetName val="Bank- 11M11 V 11M10 (2)"/>
      <sheetName val="Bank- Oct 11 VS Sep 11"/>
      <sheetName val="Bank- 10M11 V 10M10"/>
      <sheetName val="Bank- Sep 11 V Aug 11"/>
      <sheetName val="Bank- 09M11 V 09M10"/>
      <sheetName val="Bank- Aug 11 V Jul 11"/>
      <sheetName val="Bank- 08M11 V 08M10"/>
      <sheetName val="Bank- Jul 11 V Jun 11"/>
      <sheetName val="Bank- 07M11 V 07M10"/>
      <sheetName val="Bank- Jun 11 V May 11"/>
      <sheetName val="Bank- 06M11 V 06M10"/>
      <sheetName val="Bank- May 11 V Apr 11"/>
      <sheetName val="Bank- 05M11 V 05M10"/>
      <sheetName val="Bank- Apr 11 V Mar 11"/>
      <sheetName val="Bank- 04M11 V 04M10"/>
      <sheetName val="Bank- Mar 11 V Feb 11"/>
      <sheetName val="Bank- 1Q11 V 4Q10"/>
      <sheetName val="Bank- 03M11 V 03M10"/>
      <sheetName val="Bank- Feb 11 V Jan 11"/>
      <sheetName val="Bank- 02M11 V 02M10"/>
      <sheetName val="Bank- Jan 11 V Dec 10"/>
      <sheetName val="Bank- 01M11 V 01M10"/>
      <sheetName val="Bank- Dec 10 V Nov 10"/>
      <sheetName val="Bank- 12M10 V 12M09"/>
      <sheetName val="Bank- 4Q10 V 3Q10"/>
      <sheetName val="Bank- Nov 10 V Oct 10"/>
      <sheetName val="Bank- 11M10 V 11M09"/>
      <sheetName val="Bank- Oct 10 V Sep 10"/>
      <sheetName val="Bank- 10M10 V 10M09"/>
      <sheetName val="Bank- Sep 10 V Aug 10"/>
      <sheetName val="Bank- 09M10 V 09M09"/>
      <sheetName val="Bank- 3Q10 V 2Q10"/>
      <sheetName val="Bank- Aug 10 V Jul 10"/>
      <sheetName val="Bank- 08M10 V 08M09"/>
      <sheetName val="Bank- Jul 10 V Jun 10"/>
      <sheetName val="Bank- 07M10 V 07M09"/>
      <sheetName val="Bank- 2Q10 V 1Q10"/>
      <sheetName val="Bank- Jun 10 V May 10"/>
      <sheetName val="Bank- 06M10 V 06M09"/>
      <sheetName val="Bank- May 10 V Apr 10"/>
      <sheetName val="Bank- 05M10 V 05M09"/>
      <sheetName val="Bank- Apr 10 V Mar 10"/>
      <sheetName val="Bank- 04M10 V 04M09"/>
      <sheetName val="Bank- Mar 10 V Feb 10"/>
      <sheetName val="Bank- 03M10 V 03M09"/>
      <sheetName val="Bank- 1Q10 V 4Q09"/>
      <sheetName val="Bank- Feb 10 V Jan 10"/>
      <sheetName val="Bank- 02M10 V 02M09"/>
      <sheetName val="Bank- Jan 10 V Dec 09"/>
      <sheetName val="Bank- 01M10 V 01M09"/>
      <sheetName val="DHG 10M05VS9M05"/>
      <sheetName val="DHG 9M05VS8M05"/>
      <sheetName val="DHG 8M05VS7M05"/>
      <sheetName val="DHG 7M05VS6M05"/>
      <sheetName val="DHG 6M05VS6M04"/>
      <sheetName val="DHG 1Q05VS1Q04"/>
      <sheetName val="DHG 1Q05VS4Q04"/>
      <sheetName val="DHG 12M04VS12M03"/>
      <sheetName val="DHG 11M04VS10M04"/>
      <sheetName val="DHG 10M04VS9M04"/>
      <sheetName val="DHG 9M04VS9M03"/>
      <sheetName val="DHG 6M04VS6M03"/>
      <sheetName val="DHG 4Q04VS3Q04"/>
      <sheetName val="DHG 3Q04VS2Q04"/>
      <sheetName val="DHG 3Q04VS3Q03"/>
      <sheetName val="DHG 2Q04VS2Q03"/>
      <sheetName val="DHG 2Q04VS1Q04"/>
      <sheetName val="DHG 1Q04VS1Q03"/>
      <sheetName val="DHG 1Q04VS4Q03"/>
      <sheetName val="DHG 4Q03VS3Q03"/>
      <sheetName val="DHG 2Q05VS1Q05"/>
      <sheetName val="DBSI 2Q10 VS 1Q10"/>
      <sheetName val="China 2Q10 VS 1Q10"/>
      <sheetName val="Bank- Dec 05 V Nov 05"/>
      <sheetName val="Bank- Nov 05 V Oct 05"/>
      <sheetName val="Bank- Oct 05 V Sep 05"/>
      <sheetName val="Bank- Sep 05 V Aug 05"/>
      <sheetName val="Bank- Jul 05 V Aug 05"/>
      <sheetName val="Bank- Jul 05 V Jun 05"/>
      <sheetName val="Bank- Jun 05 V May 05"/>
      <sheetName val="Bank-11M05V10M05"/>
      <sheetName val="Bank-10M05V9M05"/>
      <sheetName val="Bank-9M05V8M05"/>
      <sheetName val="Bank-8M05V7M05"/>
      <sheetName val="Bank-7M05V6M05"/>
      <sheetName val="Bank-6M05V5M05"/>
      <sheetName val="Bank-2Q05 V 1Q05"/>
      <sheetName val="Bank-Apr-May05 V 1Q05"/>
      <sheetName val="Bank-5M05V4M05"/>
      <sheetName val="Bank-1Q05 V 4Q04"/>
      <sheetName val="Bank-Mar05 Vs Feb05"/>
      <sheetName val="Bank-4M05V3M05"/>
      <sheetName val="Bank-3M05V2M05"/>
      <sheetName val="Bank-Feb05 Vs Jan05"/>
      <sheetName val="Bank-Jan05 Vs Dec04"/>
      <sheetName val="Bank-2M05V1M05"/>
      <sheetName val="Bank-1M05V12M04"/>
      <sheetName val="Bank-1M05V1M04"/>
      <sheetName val="Bank-4Q04 V 4Q03"/>
      <sheetName val="Bank-4Q04 V 3Q04"/>
      <sheetName val="Bank-3Q04 V 3Q03"/>
      <sheetName val="Bank-3Q04 V 2Q04"/>
      <sheetName val="Bank-2Q04 V 2Q03"/>
      <sheetName val="Bank-2Q04 V 1Q04"/>
      <sheetName val="Bank-Nov04 Vs Dec04"/>
      <sheetName val="Bank-NOV04 Vs OCT04"/>
      <sheetName val="Bank-OCT04 Vs SEP04"/>
      <sheetName val="Bank-12M04 Vs 12M03"/>
      <sheetName val="Bank-11M04 Vs 11M03"/>
      <sheetName val="Bank-10M04 Vs 10M03"/>
      <sheetName val="Bank-9M04 Vs 9M03"/>
      <sheetName val="Bank-8M04 Vs 8M03"/>
      <sheetName val="Bank-7M04 Vs 7M03"/>
      <sheetName val="Bank-6M04 Vs 6M03"/>
      <sheetName val="Bank-5M04VS5M03"/>
      <sheetName val="Bank-4M04VS4M03"/>
      <sheetName val="Bank-1Q04VS1Q03"/>
      <sheetName val="Bank-1Q04VS4Q03"/>
      <sheetName val="Bank-4Q03V3Q03"/>
      <sheetName val="Bank-2M04V2M03"/>
      <sheetName val="Bank-1M04V1M03"/>
      <sheetName val="AveBal-Bk-3M03"/>
      <sheetName val="AveBal-Grp-3M03"/>
    </sheetNames>
    <sheetDataSet>
      <sheetData sheetId="1">
        <row r="9">
          <cell r="C9">
            <v>51575178.240384616</v>
          </cell>
          <cell r="D9">
            <v>531624</v>
          </cell>
          <cell r="E9">
            <v>1.0307749156429002</v>
          </cell>
        </row>
        <row r="11">
          <cell r="C11">
            <v>169396621.30769232</v>
          </cell>
          <cell r="D11">
            <v>4571358</v>
          </cell>
          <cell r="E11">
            <v>2.698612265528353</v>
          </cell>
        </row>
        <row r="13">
          <cell r="C13">
            <v>51962334.769230776</v>
          </cell>
          <cell r="D13">
            <v>1452107</v>
          </cell>
          <cell r="E13">
            <v>2.794537632785233</v>
          </cell>
        </row>
        <row r="15">
          <cell r="E15">
            <v>2.4017109535955607</v>
          </cell>
        </row>
        <row r="30">
          <cell r="C30">
            <v>42214909.461538464</v>
          </cell>
          <cell r="D30">
            <v>462668</v>
          </cell>
          <cell r="E30">
            <v>1.095982452411823</v>
          </cell>
        </row>
        <row r="32">
          <cell r="C32">
            <v>209196148.6153846</v>
          </cell>
          <cell r="D32">
            <v>1266956</v>
          </cell>
          <cell r="E32">
            <v>0.6056306525649039</v>
          </cell>
        </row>
        <row r="37">
          <cell r="E37">
            <v>0.6879665569327483</v>
          </cell>
        </row>
        <row r="53">
          <cell r="E53">
            <v>1.7679961548488512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l and Rate test (final)"/>
      <sheetName val="Sheet1 (final) (Revised)"/>
      <sheetName val="country (final)"/>
    </sheetNames>
    <sheetDataSet>
      <sheetData sheetId="1">
        <row r="8">
          <cell r="AL8">
            <v>189292</v>
          </cell>
          <cell r="AM8">
            <v>2.72</v>
          </cell>
        </row>
        <row r="9">
          <cell r="AL9">
            <v>51118</v>
          </cell>
          <cell r="AM9">
            <v>1.09</v>
          </cell>
        </row>
        <row r="10">
          <cell r="AL10">
            <v>54738</v>
          </cell>
          <cell r="AM10">
            <v>2.72</v>
          </cell>
        </row>
        <row r="12">
          <cell r="AM12">
            <v>2.44</v>
          </cell>
        </row>
        <row r="13">
          <cell r="AL13">
            <v>222999</v>
          </cell>
          <cell r="AM13">
            <v>0.68</v>
          </cell>
        </row>
        <row r="14">
          <cell r="AL14">
            <v>49617</v>
          </cell>
          <cell r="AM14">
            <v>1.14</v>
          </cell>
        </row>
        <row r="16">
          <cell r="AM16">
            <v>0.76</v>
          </cell>
        </row>
        <row r="17">
          <cell r="AM17">
            <v>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tabSelected="1" zoomScale="80" zoomScaleNormal="80" zoomScalePageLayoutView="0" workbookViewId="0" topLeftCell="A1">
      <pane ySplit="9" topLeftCell="A10" activePane="bottomLeft" state="frozen"/>
      <selection pane="topLeft" activeCell="K37" sqref="K37"/>
      <selection pane="bottomLeft" activeCell="M9" sqref="M9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403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472" t="s">
        <v>56</v>
      </c>
      <c r="C12" s="472"/>
      <c r="D12" s="472"/>
      <c r="E12" s="472"/>
      <c r="F12" s="472"/>
      <c r="G12" s="472"/>
      <c r="H12" s="472"/>
      <c r="I12" s="472"/>
      <c r="J12" s="472"/>
      <c r="K12" s="69">
        <v>1</v>
      </c>
      <c r="L12" s="97"/>
      <c r="M12" s="97"/>
    </row>
    <row r="13" spans="2:13" s="12" customFormat="1" ht="14.25">
      <c r="B13" s="472" t="s">
        <v>97</v>
      </c>
      <c r="C13" s="472"/>
      <c r="D13" s="472"/>
      <c r="E13" s="472"/>
      <c r="F13" s="472"/>
      <c r="G13" s="472"/>
      <c r="H13" s="472"/>
      <c r="I13" s="472"/>
      <c r="J13" s="472"/>
      <c r="K13" s="69">
        <v>2</v>
      </c>
      <c r="L13" s="97"/>
      <c r="M13" s="97"/>
    </row>
    <row r="14" spans="2:13" s="12" customFormat="1" ht="11.25" customHeight="1">
      <c r="B14" s="98"/>
      <c r="C14" s="97"/>
      <c r="D14" s="97"/>
      <c r="E14" s="97"/>
      <c r="F14" s="97"/>
      <c r="G14" s="97"/>
      <c r="H14" s="97"/>
      <c r="I14" s="97"/>
      <c r="J14" s="97"/>
      <c r="K14" s="99"/>
      <c r="L14" s="97"/>
      <c r="M14" s="97"/>
    </row>
    <row r="15" spans="2:11" s="12" customFormat="1" ht="15">
      <c r="B15" s="100" t="s">
        <v>66</v>
      </c>
      <c r="K15" s="13"/>
    </row>
    <row r="16" spans="3:11" s="12" customFormat="1" ht="14.25">
      <c r="C16" s="69" t="s">
        <v>148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149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234</v>
      </c>
      <c r="K23" s="69">
        <v>10</v>
      </c>
    </row>
    <row r="24" spans="3:11" s="12" customFormat="1" ht="14.25">
      <c r="C24" s="69" t="s">
        <v>106</v>
      </c>
      <c r="K24" s="69">
        <v>11</v>
      </c>
    </row>
    <row r="25" spans="3:11" s="12" customFormat="1" ht="14.25">
      <c r="C25" s="69" t="s">
        <v>213</v>
      </c>
      <c r="K25" s="69">
        <v>12</v>
      </c>
    </row>
    <row r="26" spans="3:11" s="12" customFormat="1" ht="14.25">
      <c r="C26" s="69" t="s">
        <v>122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3" t="s">
        <v>150</v>
      </c>
      <c r="K28" s="13"/>
    </row>
    <row r="29" spans="2:11" s="12" customFormat="1" ht="15">
      <c r="B29" s="83"/>
      <c r="C29" s="69" t="s">
        <v>233</v>
      </c>
      <c r="K29" s="69">
        <v>14</v>
      </c>
    </row>
    <row r="30" spans="3:11" s="12" customFormat="1" ht="14.25">
      <c r="C30" s="101" t="s">
        <v>67</v>
      </c>
      <c r="K30" s="13"/>
    </row>
    <row r="31" spans="2:11" s="12" customFormat="1" ht="15">
      <c r="B31" s="83"/>
      <c r="C31" s="69" t="s">
        <v>357</v>
      </c>
      <c r="K31" s="69">
        <v>15</v>
      </c>
    </row>
    <row r="32" spans="2:11" s="12" customFormat="1" ht="15">
      <c r="B32" s="83"/>
      <c r="C32" s="69" t="s">
        <v>353</v>
      </c>
      <c r="K32" s="69">
        <v>16</v>
      </c>
    </row>
    <row r="33" spans="2:11" s="12" customFormat="1" ht="15">
      <c r="B33" s="83"/>
      <c r="C33" s="69" t="s">
        <v>354</v>
      </c>
      <c r="K33" s="69">
        <v>17</v>
      </c>
    </row>
    <row r="34" spans="2:11" s="12" customFormat="1" ht="15">
      <c r="B34" s="83"/>
      <c r="C34" s="69" t="s">
        <v>39</v>
      </c>
      <c r="K34" s="69">
        <v>18</v>
      </c>
    </row>
    <row r="35" spans="2:11" s="12" customFormat="1" ht="15">
      <c r="B35" s="83"/>
      <c r="C35" s="101" t="s">
        <v>68</v>
      </c>
      <c r="K35" s="13"/>
    </row>
    <row r="36" spans="2:11" s="12" customFormat="1" ht="15">
      <c r="B36" s="83"/>
      <c r="C36" s="69" t="s">
        <v>53</v>
      </c>
      <c r="K36" s="69">
        <v>19</v>
      </c>
    </row>
    <row r="37" spans="2:11" s="12" customFormat="1" ht="15">
      <c r="B37" s="83"/>
      <c r="C37" s="69" t="s">
        <v>54</v>
      </c>
      <c r="K37" s="69">
        <v>20</v>
      </c>
    </row>
    <row r="38" spans="2:11" s="12" customFormat="1" ht="15">
      <c r="B38" s="83"/>
      <c r="C38" s="69" t="s">
        <v>78</v>
      </c>
      <c r="K38" s="69">
        <v>21</v>
      </c>
    </row>
    <row r="39" spans="2:11" s="12" customFormat="1" ht="15">
      <c r="B39" s="83"/>
      <c r="C39" s="69" t="s">
        <v>98</v>
      </c>
      <c r="K39" s="69">
        <v>22</v>
      </c>
    </row>
    <row r="40" spans="2:11" s="12" customFormat="1" ht="15">
      <c r="B40" s="83"/>
      <c r="C40" s="69" t="s">
        <v>80</v>
      </c>
      <c r="K40" s="69">
        <v>23</v>
      </c>
    </row>
    <row r="41" spans="2:11" s="12" customFormat="1" ht="15">
      <c r="B41" s="83"/>
      <c r="K41" s="13"/>
    </row>
    <row r="42" spans="2:11" s="12" customFormat="1" ht="14.25">
      <c r="B42" s="472" t="s">
        <v>348</v>
      </c>
      <c r="C42" s="472"/>
      <c r="D42" s="472"/>
      <c r="E42" s="472"/>
      <c r="F42" s="472"/>
      <c r="G42" s="472"/>
      <c r="H42" s="472"/>
      <c r="I42" s="472"/>
      <c r="J42" s="472"/>
      <c r="K42" s="69">
        <v>24</v>
      </c>
    </row>
    <row r="43" spans="2:11" s="12" customFormat="1" ht="14.25">
      <c r="B43" s="472" t="s">
        <v>349</v>
      </c>
      <c r="C43" s="472"/>
      <c r="D43" s="472"/>
      <c r="E43" s="472"/>
      <c r="F43" s="472"/>
      <c r="G43" s="472"/>
      <c r="H43" s="472"/>
      <c r="I43" s="472"/>
      <c r="J43" s="472"/>
      <c r="K43" s="69">
        <v>25</v>
      </c>
    </row>
    <row r="44" spans="2:11" s="12" customFormat="1" ht="14.25">
      <c r="B44" s="472" t="s">
        <v>350</v>
      </c>
      <c r="C44" s="472"/>
      <c r="D44" s="472"/>
      <c r="E44" s="472"/>
      <c r="F44" s="472"/>
      <c r="G44" s="472"/>
      <c r="H44" s="472"/>
      <c r="I44" s="472"/>
      <c r="J44" s="472"/>
      <c r="K44" s="69">
        <v>26</v>
      </c>
    </row>
    <row r="45" spans="2:11" s="12" customFormat="1" ht="14.25">
      <c r="B45" s="472" t="s">
        <v>177</v>
      </c>
      <c r="C45" s="472"/>
      <c r="D45" s="472"/>
      <c r="E45" s="472"/>
      <c r="F45" s="472"/>
      <c r="G45" s="472"/>
      <c r="H45" s="472"/>
      <c r="I45" s="472"/>
      <c r="J45" s="472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sheetProtection/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29"/>
  <sheetViews>
    <sheetView zoomScale="80" zoomScaleNormal="80" zoomScalePageLayoutView="0" workbookViewId="0" topLeftCell="A1">
      <pane xSplit="3" ySplit="2" topLeftCell="P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Z18" sqref="Z18"/>
    </sheetView>
  </sheetViews>
  <sheetFormatPr defaultColWidth="9.140625" defaultRowHeight="12.75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customWidth="1"/>
    <col min="5" max="7" width="11.57421875" style="75" customWidth="1"/>
    <col min="8" max="8" width="2.8515625" style="75" customWidth="1"/>
    <col min="9" max="9" width="11.140625" style="75" customWidth="1"/>
    <col min="10" max="10" width="11.57421875" style="75" customWidth="1"/>
    <col min="11" max="19" width="11.28125" style="75" customWidth="1"/>
    <col min="20" max="20" width="11.28125" style="121" customWidth="1"/>
    <col min="21" max="22" width="8.28125" style="75" customWidth="1"/>
    <col min="23" max="23" width="4.00390625" style="21" customWidth="1"/>
    <col min="24" max="24" width="10.421875" style="75" customWidth="1"/>
    <col min="25" max="25" width="10.421875" style="121" customWidth="1"/>
    <col min="26" max="26" width="10.421875" style="75" customWidth="1"/>
    <col min="27" max="16384" width="9.140625" style="22" customWidth="1"/>
  </cols>
  <sheetData>
    <row r="1" spans="1:26" s="42" customFormat="1" ht="20.25">
      <c r="A1" s="41" t="s">
        <v>21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X3" s="17"/>
      <c r="Y3" s="127"/>
      <c r="Z3" s="17"/>
    </row>
    <row r="4" spans="1:26" s="24" customFormat="1" ht="14.25" customHeight="1">
      <c r="A4" s="40" t="s">
        <v>226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27"/>
      <c r="U4" s="17"/>
      <c r="V4" s="17"/>
      <c r="X4" s="179"/>
      <c r="Y4" s="127"/>
      <c r="Z4" s="17"/>
    </row>
    <row r="5" spans="1:26" s="18" customFormat="1" ht="15">
      <c r="A5" s="31" t="s">
        <v>21</v>
      </c>
      <c r="D5" s="17">
        <v>169858</v>
      </c>
      <c r="E5" s="17">
        <v>183432</v>
      </c>
      <c r="F5" s="17">
        <v>193692</v>
      </c>
      <c r="G5" s="17">
        <f>Y5</f>
        <v>225346</v>
      </c>
      <c r="H5" s="17"/>
      <c r="I5" s="17">
        <v>179818</v>
      </c>
      <c r="J5" s="17">
        <v>179033</v>
      </c>
      <c r="K5" s="17">
        <v>180185</v>
      </c>
      <c r="L5" s="17">
        <v>183432</v>
      </c>
      <c r="M5" s="17">
        <v>181560</v>
      </c>
      <c r="N5" s="17">
        <v>183929</v>
      </c>
      <c r="O5" s="17">
        <v>185211</v>
      </c>
      <c r="P5" s="17">
        <v>193692</v>
      </c>
      <c r="Q5" s="17">
        <v>199536</v>
      </c>
      <c r="R5" s="17">
        <v>210536</v>
      </c>
      <c r="S5" s="17">
        <v>219714</v>
      </c>
      <c r="T5" s="127">
        <f>T6+T11+T16+T21</f>
        <v>225346</v>
      </c>
      <c r="U5" s="17">
        <f>IF(AND(T5=0,S5=0),0,IF(OR(AND(T5&gt;0,S5&lt;=0),AND(T5&lt;0,S5&gt;=0)),"nm",IF(AND(T5&lt;0,S5&lt;0),IF(-(T5/S5-1)*100&lt;-100,"(&gt;100)",-(T5/S5-1)*100),IF((T5/S5-1)*100&gt;100,"&gt;100",(T5/S5-1)*100))))</f>
        <v>2.5633323320316315</v>
      </c>
      <c r="V5" s="17">
        <f>IF(AND(T5=0,P5=0),0,IF(OR(AND(T5&gt;0,P5&lt;=0),AND(T5&lt;0,P5&gt;=0)),"nm",IF(AND(T5&lt;0,P5&lt;0),IF(-(T5/P5-1)*100&lt;-100,"(&gt;100)",-(T5/P5-1)*100),IF((T5/P5-1)*100&gt;100,"&gt;100",(T5/P5-1)*100))))</f>
        <v>16.342440575759444</v>
      </c>
      <c r="W5" s="15"/>
      <c r="X5" s="17">
        <v>193692</v>
      </c>
      <c r="Y5" s="127">
        <v>225346</v>
      </c>
      <c r="Z5" s="17">
        <f>IF(AND(Y5=0,X5=0),0,IF(OR(AND(Y5&gt;0,X5&lt;=0),AND(Y5&lt;0,X5&gt;=0)),"nm",IF(AND(Y5&lt;0,X5&lt;0),IF(-(Y5/X5-1)*100&lt;-100,"(&gt;100)",-(Y5/X5-1)*100),IF((Y5/X5-1)*100&gt;100,"&gt;100",(Y5/X5-1)*100))))</f>
        <v>16.342440575759444</v>
      </c>
    </row>
    <row r="6" spans="2:26" s="18" customFormat="1" ht="15">
      <c r="B6" s="31" t="s">
        <v>102</v>
      </c>
      <c r="D6" s="17">
        <v>93957</v>
      </c>
      <c r="E6" s="17">
        <v>103842</v>
      </c>
      <c r="F6" s="17">
        <v>112228</v>
      </c>
      <c r="G6" s="17">
        <f aca="true" t="shared" si="0" ref="G6:G25">Y6</f>
        <v>122992</v>
      </c>
      <c r="H6" s="17"/>
      <c r="I6" s="17">
        <v>98356</v>
      </c>
      <c r="J6" s="17">
        <f>J7+J8+J9+J10</f>
        <v>99415</v>
      </c>
      <c r="K6" s="17">
        <v>99475</v>
      </c>
      <c r="L6" s="17">
        <v>103842</v>
      </c>
      <c r="M6" s="17">
        <v>104748</v>
      </c>
      <c r="N6" s="17">
        <v>105209</v>
      </c>
      <c r="O6" s="17">
        <v>105672</v>
      </c>
      <c r="P6" s="17">
        <v>112228</v>
      </c>
      <c r="Q6" s="17">
        <v>115409</v>
      </c>
      <c r="R6" s="17">
        <v>119723</v>
      </c>
      <c r="S6" s="17">
        <v>120913</v>
      </c>
      <c r="T6" s="127">
        <f>Y6</f>
        <v>122992</v>
      </c>
      <c r="U6" s="17">
        <f>IF(AND(T6=0,S6=0),0,IF(OR(AND(T6&gt;0,S6&lt;=0),AND(T6&lt;0,S6&gt;=0)),"nm",IF(AND(T6&lt;0,S6&lt;0),IF(-(T6/S6-1)*100&lt;-100,"(&gt;100)",-(T6/S6-1)*100),IF((T6/S6-1)*100&gt;100,"&gt;100",(T6/S6-1)*100))))</f>
        <v>1.719418094001468</v>
      </c>
      <c r="V6" s="17">
        <f aca="true" t="shared" si="1" ref="V6:V25">IF(AND(T6=0,P6=0),0,IF(OR(AND(T6&gt;0,P6&lt;=0),AND(T6&lt;0,P6&gt;=0)),"nm",IF(AND(T6&lt;0,P6&lt;0),IF(-(T6/P6-1)*100&lt;-100,"(&gt;100)",-(T6/P6-1)*100),IF((T6/P6-1)*100&gt;100,"&gt;100",(T6/P6-1)*100))))</f>
        <v>9.591189364507958</v>
      </c>
      <c r="W6" s="15"/>
      <c r="X6" s="17">
        <v>112228</v>
      </c>
      <c r="Y6" s="402">
        <v>122992</v>
      </c>
      <c r="Z6" s="17">
        <f aca="true" t="shared" si="2" ref="Z6:Z11">IF(AND(Y6=0,X6=0),0,IF(OR(AND(Y6&gt;0,X6&lt;=0),AND(Y6&lt;0,X6&gt;=0)),"nm",IF(AND(Y6&lt;0,X6&lt;0),IF(-(Y6/X6-1)*100&lt;-100,"(&gt;100)",-(Y6/X6-1)*100),IF((Y6/X6-1)*100&gt;100,"&gt;100",(Y6/X6-1)*100))))</f>
        <v>9.591189364507958</v>
      </c>
    </row>
    <row r="7" spans="2:30" ht="15">
      <c r="B7" s="36"/>
      <c r="C7" s="22" t="s">
        <v>114</v>
      </c>
      <c r="D7" s="75">
        <v>20645</v>
      </c>
      <c r="E7" s="75">
        <v>20617</v>
      </c>
      <c r="F7" s="75">
        <v>20081</v>
      </c>
      <c r="G7" s="75">
        <f t="shared" si="0"/>
        <v>17701</v>
      </c>
      <c r="I7" s="75">
        <v>19692</v>
      </c>
      <c r="J7" s="75">
        <v>18616</v>
      </c>
      <c r="K7" s="75">
        <v>18358</v>
      </c>
      <c r="L7" s="75">
        <v>20617</v>
      </c>
      <c r="M7" s="75">
        <v>18691</v>
      </c>
      <c r="N7" s="75">
        <v>17921</v>
      </c>
      <c r="O7" s="75">
        <v>16473</v>
      </c>
      <c r="P7" s="75">
        <v>20081</v>
      </c>
      <c r="Q7" s="75">
        <v>20078</v>
      </c>
      <c r="R7" s="75">
        <v>20787</v>
      </c>
      <c r="S7" s="75">
        <v>19793</v>
      </c>
      <c r="T7" s="121">
        <f>Y7</f>
        <v>17701</v>
      </c>
      <c r="U7" s="75">
        <f aca="true" t="shared" si="3" ref="U7:U25">IF(AND(T7=0,S7=0),0,IF(OR(AND(T7&gt;0,S7&lt;=0),AND(T7&lt;0,S7&gt;=0)),"nm",IF(AND(T7&lt;0,S7&lt;0),IF(-(T7/S7-1)*100&lt;-100,"(&gt;100)",-(T7/S7-1)*100),IF((T7/S7-1)*100&gt;100,"&gt;100",(T7/S7-1)*100))))</f>
        <v>-10.569393219825196</v>
      </c>
      <c r="V7" s="75">
        <f t="shared" si="1"/>
        <v>-11.8519994024202</v>
      </c>
      <c r="X7" s="75">
        <v>20081</v>
      </c>
      <c r="Y7" s="403">
        <v>17701</v>
      </c>
      <c r="Z7" s="75">
        <f t="shared" si="2"/>
        <v>-11.8519994024202</v>
      </c>
      <c r="AB7" s="18"/>
      <c r="AC7" s="18"/>
      <c r="AD7" s="18"/>
    </row>
    <row r="8" spans="2:30" ht="15">
      <c r="B8" s="36"/>
      <c r="C8" s="22" t="s">
        <v>115</v>
      </c>
      <c r="D8" s="75">
        <v>62068</v>
      </c>
      <c r="E8" s="75">
        <v>69160</v>
      </c>
      <c r="F8" s="75">
        <v>76417</v>
      </c>
      <c r="G8" s="75">
        <f t="shared" si="0"/>
        <v>86065</v>
      </c>
      <c r="I8" s="75">
        <v>65803</v>
      </c>
      <c r="J8" s="75">
        <v>66680</v>
      </c>
      <c r="K8" s="75">
        <v>67186</v>
      </c>
      <c r="L8" s="75">
        <v>69160</v>
      </c>
      <c r="M8" s="75">
        <v>71473</v>
      </c>
      <c r="N8" s="75">
        <v>72073</v>
      </c>
      <c r="O8" s="75">
        <v>74068</v>
      </c>
      <c r="P8" s="75">
        <v>76417</v>
      </c>
      <c r="Q8" s="75">
        <v>78983</v>
      </c>
      <c r="R8" s="75">
        <v>81169</v>
      </c>
      <c r="S8" s="75">
        <v>82657</v>
      </c>
      <c r="T8" s="121">
        <f>Y8</f>
        <v>86065</v>
      </c>
      <c r="U8" s="75">
        <f t="shared" si="3"/>
        <v>4.123062777502207</v>
      </c>
      <c r="V8" s="75">
        <f t="shared" si="1"/>
        <v>12.62546292055433</v>
      </c>
      <c r="X8" s="75">
        <v>76417</v>
      </c>
      <c r="Y8" s="403">
        <v>86065</v>
      </c>
      <c r="Z8" s="75">
        <f>IF(AND(Y8=0,X8=0),0,IF(OR(AND(Y8&gt;0,X8&lt;=0),AND(Y8&lt;0,X8&gt;=0)),"nm",IF(AND(Y8&lt;0,X8&lt;0),IF(-(Y8/X8-1)*100&lt;-100,"(&gt;100)",-(Y8/X8-1)*100),IF((Y8/X8-1)*100&gt;100,"&gt;100",(Y8/X8-1)*100))))</f>
        <v>12.62546292055433</v>
      </c>
      <c r="AB8" s="18"/>
      <c r="AC8" s="18"/>
      <c r="AD8" s="18"/>
    </row>
    <row r="9" spans="2:30" ht="15">
      <c r="B9" s="36"/>
      <c r="C9" s="22" t="s">
        <v>116</v>
      </c>
      <c r="D9" s="75">
        <v>10359</v>
      </c>
      <c r="E9" s="75">
        <v>12697</v>
      </c>
      <c r="F9" s="75">
        <v>14916</v>
      </c>
      <c r="G9" s="75">
        <f t="shared" si="0"/>
        <v>18004</v>
      </c>
      <c r="I9" s="75">
        <v>12198</v>
      </c>
      <c r="J9" s="75">
        <v>12742</v>
      </c>
      <c r="K9" s="75">
        <v>12794</v>
      </c>
      <c r="L9" s="75">
        <v>12697</v>
      </c>
      <c r="M9" s="75">
        <v>13213</v>
      </c>
      <c r="N9" s="75">
        <v>14392</v>
      </c>
      <c r="O9" s="75">
        <v>14431</v>
      </c>
      <c r="P9" s="75">
        <v>14916</v>
      </c>
      <c r="Q9" s="75">
        <v>15619</v>
      </c>
      <c r="R9" s="75">
        <v>17143</v>
      </c>
      <c r="S9" s="75">
        <v>17737</v>
      </c>
      <c r="T9" s="121">
        <f>Y9</f>
        <v>18004</v>
      </c>
      <c r="U9" s="75">
        <f t="shared" si="3"/>
        <v>1.5053278457461738</v>
      </c>
      <c r="V9" s="75">
        <f t="shared" si="1"/>
        <v>20.70260123357468</v>
      </c>
      <c r="X9" s="75">
        <v>14916</v>
      </c>
      <c r="Y9" s="403">
        <v>18004</v>
      </c>
      <c r="Z9" s="75">
        <f t="shared" si="2"/>
        <v>20.70260123357468</v>
      </c>
      <c r="AB9" s="18"/>
      <c r="AC9" s="18"/>
      <c r="AD9" s="18"/>
    </row>
    <row r="10" spans="3:30" ht="15">
      <c r="C10" s="33" t="s">
        <v>39</v>
      </c>
      <c r="D10" s="75">
        <v>885</v>
      </c>
      <c r="E10" s="75">
        <v>1368</v>
      </c>
      <c r="F10" s="75">
        <v>814</v>
      </c>
      <c r="G10" s="75">
        <f t="shared" si="0"/>
        <v>1222</v>
      </c>
      <c r="I10" s="75">
        <v>663</v>
      </c>
      <c r="J10" s="75">
        <v>1377</v>
      </c>
      <c r="K10" s="75">
        <v>1137</v>
      </c>
      <c r="L10" s="75">
        <v>1368</v>
      </c>
      <c r="M10" s="75">
        <v>1371</v>
      </c>
      <c r="N10" s="75">
        <v>823</v>
      </c>
      <c r="O10" s="75">
        <v>700</v>
      </c>
      <c r="P10" s="75">
        <v>814</v>
      </c>
      <c r="Q10" s="75">
        <v>729</v>
      </c>
      <c r="R10" s="75">
        <v>624</v>
      </c>
      <c r="S10" s="75">
        <v>726</v>
      </c>
      <c r="T10" s="121">
        <f>Y10</f>
        <v>1222</v>
      </c>
      <c r="U10" s="75">
        <f t="shared" si="3"/>
        <v>68.31955922865014</v>
      </c>
      <c r="V10" s="75">
        <f t="shared" si="1"/>
        <v>50.12285012285012</v>
      </c>
      <c r="X10" s="75">
        <v>814</v>
      </c>
      <c r="Y10" s="404">
        <v>1222</v>
      </c>
      <c r="Z10" s="75">
        <f t="shared" si="2"/>
        <v>50.12285012285012</v>
      </c>
      <c r="AB10" s="18"/>
      <c r="AC10" s="18"/>
      <c r="AD10" s="18"/>
    </row>
    <row r="11" spans="2:26" s="18" customFormat="1" ht="15">
      <c r="B11" s="18" t="s">
        <v>103</v>
      </c>
      <c r="D11" s="17">
        <v>23536</v>
      </c>
      <c r="E11" s="17">
        <v>23625</v>
      </c>
      <c r="F11" s="17">
        <v>23220</v>
      </c>
      <c r="G11" s="17">
        <f t="shared" si="0"/>
        <v>21733</v>
      </c>
      <c r="H11" s="17"/>
      <c r="I11" s="17">
        <v>25147</v>
      </c>
      <c r="J11" s="17">
        <f>J12+J13+J14+J15</f>
        <v>25414</v>
      </c>
      <c r="K11" s="17">
        <v>25047</v>
      </c>
      <c r="L11" s="17">
        <v>23625</v>
      </c>
      <c r="M11" s="17">
        <v>23195</v>
      </c>
      <c r="N11" s="17">
        <v>23555</v>
      </c>
      <c r="O11" s="17">
        <v>23159</v>
      </c>
      <c r="P11" s="17">
        <v>23220</v>
      </c>
      <c r="Q11" s="17">
        <v>21188</v>
      </c>
      <c r="R11" s="17">
        <v>20217</v>
      </c>
      <c r="S11" s="17">
        <v>23786</v>
      </c>
      <c r="T11" s="401">
        <f aca="true" t="shared" si="4" ref="T11:T25">Y11</f>
        <v>21733</v>
      </c>
      <c r="U11" s="171">
        <f t="shared" si="3"/>
        <v>-8.631127554023376</v>
      </c>
      <c r="V11" s="171">
        <f t="shared" si="1"/>
        <v>-6.403962101636518</v>
      </c>
      <c r="W11" s="376"/>
      <c r="X11" s="171">
        <v>23220</v>
      </c>
      <c r="Y11" s="402">
        <v>21733</v>
      </c>
      <c r="Z11" s="17">
        <f t="shared" si="2"/>
        <v>-6.403962101636518</v>
      </c>
    </row>
    <row r="12" spans="2:30" ht="15">
      <c r="B12" s="36"/>
      <c r="C12" s="22" t="s">
        <v>114</v>
      </c>
      <c r="D12" s="75">
        <v>15721</v>
      </c>
      <c r="E12" s="75">
        <v>12285</v>
      </c>
      <c r="F12" s="75">
        <v>12946</v>
      </c>
      <c r="G12" s="75">
        <f t="shared" si="0"/>
        <v>12559</v>
      </c>
      <c r="I12" s="75">
        <v>15579</v>
      </c>
      <c r="J12" s="75">
        <v>14837</v>
      </c>
      <c r="K12" s="75">
        <v>13084</v>
      </c>
      <c r="L12" s="75">
        <v>12285</v>
      </c>
      <c r="M12" s="75">
        <v>12040</v>
      </c>
      <c r="N12" s="75">
        <v>13281</v>
      </c>
      <c r="O12" s="75">
        <v>12427</v>
      </c>
      <c r="P12" s="75">
        <v>12946</v>
      </c>
      <c r="Q12" s="75">
        <v>10801</v>
      </c>
      <c r="R12" s="75">
        <v>10694</v>
      </c>
      <c r="S12" s="75">
        <v>13979</v>
      </c>
      <c r="T12" s="124">
        <f t="shared" si="4"/>
        <v>12559</v>
      </c>
      <c r="U12" s="123">
        <f t="shared" si="3"/>
        <v>-10.15809428428357</v>
      </c>
      <c r="V12" s="123">
        <f t="shared" si="1"/>
        <v>-2.9893403367835636</v>
      </c>
      <c r="W12" s="19"/>
      <c r="X12" s="123">
        <v>12946</v>
      </c>
      <c r="Y12" s="403">
        <v>12559</v>
      </c>
      <c r="Z12" s="75">
        <f>IF(AND(Y12=0,X12=0),0,IF(OR(AND(Y12&gt;0,X12&lt;=0),AND(Y12&lt;0,X12&gt;=0)),"nm",IF(AND(Y12&lt;0,X12&lt;0),IF(-(Y12/X12-1)*100&lt;-100,"(&gt;100)",-(Y12/X12-1)*100),IF((Y12/X12-1)*100&gt;100,"&gt;100",(Y12/X12-1)*100))))</f>
        <v>-2.9893403367835636</v>
      </c>
      <c r="AB12" s="18"/>
      <c r="AC12" s="18"/>
      <c r="AD12" s="18"/>
    </row>
    <row r="13" spans="2:30" ht="15">
      <c r="B13" s="36"/>
      <c r="C13" s="22" t="s">
        <v>115</v>
      </c>
      <c r="D13" s="75">
        <v>5030</v>
      </c>
      <c r="E13" s="75">
        <v>7932</v>
      </c>
      <c r="F13" s="75">
        <v>7082</v>
      </c>
      <c r="G13" s="75">
        <f t="shared" si="0"/>
        <v>5693</v>
      </c>
      <c r="I13" s="75">
        <v>6537</v>
      </c>
      <c r="J13" s="75">
        <v>7081</v>
      </c>
      <c r="K13" s="75">
        <v>8001</v>
      </c>
      <c r="L13" s="75">
        <v>7932</v>
      </c>
      <c r="M13" s="75">
        <v>7526</v>
      </c>
      <c r="N13" s="75">
        <v>6942</v>
      </c>
      <c r="O13" s="75">
        <v>6902</v>
      </c>
      <c r="P13" s="75">
        <v>7082</v>
      </c>
      <c r="Q13" s="75">
        <v>6622</v>
      </c>
      <c r="R13" s="75">
        <v>6263</v>
      </c>
      <c r="S13" s="75">
        <v>6202</v>
      </c>
      <c r="T13" s="124">
        <f t="shared" si="4"/>
        <v>5693</v>
      </c>
      <c r="U13" s="123">
        <f t="shared" si="3"/>
        <v>-8.207029990325697</v>
      </c>
      <c r="V13" s="123">
        <f t="shared" si="1"/>
        <v>-19.613103643038688</v>
      </c>
      <c r="W13" s="19"/>
      <c r="X13" s="123">
        <v>7082</v>
      </c>
      <c r="Y13" s="403">
        <v>5693</v>
      </c>
      <c r="Z13" s="75">
        <f aca="true" t="shared" si="5" ref="Z13:Z25">IF(AND(Y13=0,X13=0),0,IF(OR(AND(Y13&gt;0,X13&lt;=0),AND(Y13&lt;0,X13&gt;=0)),"nm",IF(AND(Y13&lt;0,X13&lt;0),IF(-(Y13/X13-1)*100&lt;-100,"(&gt;100)",-(Y13/X13-1)*100),IF((Y13/X13-1)*100&gt;100,"&gt;100",(Y13/X13-1)*100))))</f>
        <v>-19.613103643038688</v>
      </c>
      <c r="AB13" s="18"/>
      <c r="AC13" s="18"/>
      <c r="AD13" s="18"/>
    </row>
    <row r="14" spans="2:30" ht="15">
      <c r="B14" s="36"/>
      <c r="C14" s="22" t="s">
        <v>116</v>
      </c>
      <c r="D14" s="75">
        <v>2211</v>
      </c>
      <c r="E14" s="75">
        <v>3254</v>
      </c>
      <c r="F14" s="75">
        <v>3081</v>
      </c>
      <c r="G14" s="75">
        <f t="shared" si="0"/>
        <v>3143</v>
      </c>
      <c r="I14" s="75">
        <v>2702</v>
      </c>
      <c r="J14" s="75">
        <v>3046</v>
      </c>
      <c r="K14" s="75">
        <v>3609</v>
      </c>
      <c r="L14" s="75">
        <v>3254</v>
      </c>
      <c r="M14" s="75">
        <v>3477</v>
      </c>
      <c r="N14" s="75">
        <v>3252</v>
      </c>
      <c r="O14" s="75">
        <v>3666</v>
      </c>
      <c r="P14" s="75">
        <v>3081</v>
      </c>
      <c r="Q14" s="75">
        <v>3261</v>
      </c>
      <c r="R14" s="75">
        <v>2929</v>
      </c>
      <c r="S14" s="75">
        <v>3153</v>
      </c>
      <c r="T14" s="124">
        <f t="shared" si="4"/>
        <v>3143</v>
      </c>
      <c r="U14" s="123">
        <f>IF(AND(T14=0,S14=0),0,IF(OR(AND(T14&gt;0,S14&lt;=0),AND(T14&lt;0,S14&gt;=0)),"nm",IF(AND(T14&lt;0,S14&lt;0),IF(-(T14/S14-1)*100&lt;-100,"(&gt;100)",-(T14/S14-1)*100),IF((T14/S14-1)*100&gt;100,"&gt;100",(T14/S14-1)*100))))</f>
        <v>-0.31715826197272756</v>
      </c>
      <c r="V14" s="123">
        <f>IF(AND(T14=0,P14=0),0,IF(OR(AND(T14&gt;0,P14&lt;=0),AND(T14&lt;0,P14&gt;=0)),"nm",IF(AND(T14&lt;0,P14&lt;0),IF(-(T14/P14-1)*100&lt;-100,"(&gt;100)",-(T14/P14-1)*100),IF((T14/P14-1)*100&gt;100,"&gt;100",(T14/P14-1)*100))))</f>
        <v>2.012333657903276</v>
      </c>
      <c r="W14" s="19"/>
      <c r="X14" s="123">
        <v>3081</v>
      </c>
      <c r="Y14" s="403">
        <v>3143</v>
      </c>
      <c r="Z14" s="75">
        <f>IF(AND(Y14=0,X14=0),0,IF(OR(AND(Y14&gt;0,X14&lt;=0),AND(Y14&lt;0,X14&gt;=0)),"nm",IF(AND(Y14&lt;0,X14&lt;0),IF(-(Y14/X14-1)*100&lt;-100,"(&gt;100)",-(Y14/X14-1)*100),IF((Y14/X14-1)*100&gt;100,"&gt;100",(Y14/X14-1)*100))))</f>
        <v>2.012333657903276</v>
      </c>
      <c r="AB14" s="18"/>
      <c r="AC14" s="18"/>
      <c r="AD14" s="18"/>
    </row>
    <row r="15" spans="3:30" ht="15">
      <c r="C15" s="33" t="s">
        <v>39</v>
      </c>
      <c r="D15" s="75">
        <v>574</v>
      </c>
      <c r="E15" s="75">
        <v>154</v>
      </c>
      <c r="F15" s="75">
        <v>111</v>
      </c>
      <c r="G15" s="75">
        <f t="shared" si="0"/>
        <v>338</v>
      </c>
      <c r="I15" s="75">
        <v>329</v>
      </c>
      <c r="J15" s="75">
        <v>450</v>
      </c>
      <c r="K15" s="75">
        <v>353</v>
      </c>
      <c r="L15" s="75">
        <v>154</v>
      </c>
      <c r="M15" s="75">
        <v>152</v>
      </c>
      <c r="N15" s="75">
        <v>80</v>
      </c>
      <c r="O15" s="75">
        <v>164</v>
      </c>
      <c r="P15" s="75">
        <v>111</v>
      </c>
      <c r="Q15" s="75">
        <v>504</v>
      </c>
      <c r="R15" s="75">
        <v>331</v>
      </c>
      <c r="S15" s="75">
        <v>452</v>
      </c>
      <c r="T15" s="124">
        <f t="shared" si="4"/>
        <v>338</v>
      </c>
      <c r="U15" s="123">
        <f t="shared" si="3"/>
        <v>-25.22123893805309</v>
      </c>
      <c r="V15" s="123" t="str">
        <f t="shared" si="1"/>
        <v>&gt;100</v>
      </c>
      <c r="W15" s="19"/>
      <c r="X15" s="123">
        <v>111</v>
      </c>
      <c r="Y15" s="404">
        <v>338</v>
      </c>
      <c r="Z15" s="75" t="str">
        <f t="shared" si="5"/>
        <v>&gt;100</v>
      </c>
      <c r="AB15" s="18"/>
      <c r="AC15" s="18"/>
      <c r="AD15" s="18"/>
    </row>
    <row r="16" spans="2:30" s="24" customFormat="1" ht="14.25" customHeight="1">
      <c r="B16" s="24" t="s">
        <v>104</v>
      </c>
      <c r="D16" s="17">
        <v>28247</v>
      </c>
      <c r="E16" s="17">
        <v>29018</v>
      </c>
      <c r="F16" s="17">
        <v>30022</v>
      </c>
      <c r="G16" s="17">
        <f t="shared" si="0"/>
        <v>40336</v>
      </c>
      <c r="H16" s="17"/>
      <c r="I16" s="17">
        <v>30615</v>
      </c>
      <c r="J16" s="17">
        <f>J17+J18+J19+J20</f>
        <v>29013</v>
      </c>
      <c r="K16" s="17">
        <v>30523</v>
      </c>
      <c r="L16" s="17">
        <v>29018</v>
      </c>
      <c r="M16" s="17">
        <v>27282</v>
      </c>
      <c r="N16" s="17">
        <v>26104</v>
      </c>
      <c r="O16" s="17">
        <v>28699</v>
      </c>
      <c r="P16" s="17">
        <v>30022</v>
      </c>
      <c r="Q16" s="17">
        <v>29111</v>
      </c>
      <c r="R16" s="17">
        <v>33868</v>
      </c>
      <c r="S16" s="17">
        <v>34019</v>
      </c>
      <c r="T16" s="127">
        <f t="shared" si="4"/>
        <v>40336</v>
      </c>
      <c r="U16" s="17">
        <f t="shared" si="3"/>
        <v>18.56903495105677</v>
      </c>
      <c r="V16" s="17">
        <f t="shared" si="1"/>
        <v>34.354806475251486</v>
      </c>
      <c r="X16" s="17">
        <v>30022</v>
      </c>
      <c r="Y16" s="402">
        <v>40336</v>
      </c>
      <c r="Z16" s="17">
        <f>IF(AND(Y16=0,X16=0),0,IF(OR(AND(Y16&gt;0,X16&lt;=0),AND(Y16&lt;0,X16&gt;=0)),"nm",IF(AND(Y16&lt;0,X16&lt;0),IF(-(Y16/X16-1)*100&lt;-100,"(&gt;100)",-(Y16/X16-1)*100),IF((Y16/X16-1)*100&gt;100,"&gt;100",(Y16/X16-1)*100))))</f>
        <v>34.354806475251486</v>
      </c>
      <c r="AB16" s="18"/>
      <c r="AC16" s="18"/>
      <c r="AD16" s="18"/>
    </row>
    <row r="17" spans="2:30" ht="15">
      <c r="B17" s="36"/>
      <c r="C17" s="22" t="s">
        <v>114</v>
      </c>
      <c r="D17" s="75">
        <v>19365</v>
      </c>
      <c r="E17" s="75">
        <v>14912</v>
      </c>
      <c r="F17" s="75">
        <v>16064</v>
      </c>
      <c r="G17" s="75">
        <f t="shared" si="0"/>
        <v>20590</v>
      </c>
      <c r="I17" s="75">
        <v>19926</v>
      </c>
      <c r="J17" s="75">
        <v>18737</v>
      </c>
      <c r="K17" s="75">
        <v>17371</v>
      </c>
      <c r="L17" s="75">
        <v>14912</v>
      </c>
      <c r="M17" s="75">
        <v>14490</v>
      </c>
      <c r="N17" s="75">
        <v>13185</v>
      </c>
      <c r="O17" s="75">
        <v>15969</v>
      </c>
      <c r="P17" s="75">
        <v>16064</v>
      </c>
      <c r="Q17" s="75">
        <v>15187</v>
      </c>
      <c r="R17" s="75">
        <v>16134</v>
      </c>
      <c r="S17" s="75">
        <v>17149</v>
      </c>
      <c r="T17" s="121">
        <f t="shared" si="4"/>
        <v>20590</v>
      </c>
      <c r="U17" s="75">
        <f t="shared" si="3"/>
        <v>20.0653099306082</v>
      </c>
      <c r="V17" s="75">
        <f t="shared" si="1"/>
        <v>28.17480079681276</v>
      </c>
      <c r="X17" s="75">
        <v>16064</v>
      </c>
      <c r="Y17" s="403">
        <v>20590</v>
      </c>
      <c r="Z17" s="75">
        <f>IF(AND(Y17=0,X17=0),0,IF(OR(AND(Y17&gt;0,X17&lt;=0),AND(Y17&lt;0,X17&gt;=0)),"nm",IF(AND(Y17&lt;0,X17&lt;0),IF(-(Y17/X17-1)*100&lt;-100,"(&gt;100)",-(Y17/X17-1)*100),IF((Y17/X17-1)*100&gt;100,"&gt;100",(Y17/X17-1)*100))))</f>
        <v>28.17480079681276</v>
      </c>
      <c r="AB17" s="18"/>
      <c r="AC17" s="18"/>
      <c r="AD17" s="18"/>
    </row>
    <row r="18" spans="2:30" ht="15">
      <c r="B18" s="36"/>
      <c r="C18" s="22" t="s">
        <v>115</v>
      </c>
      <c r="D18" s="75">
        <v>2040</v>
      </c>
      <c r="E18" s="75">
        <v>3468</v>
      </c>
      <c r="F18" s="75">
        <v>3255</v>
      </c>
      <c r="G18" s="75">
        <f t="shared" si="0"/>
        <v>3206</v>
      </c>
      <c r="I18" s="75">
        <v>2607</v>
      </c>
      <c r="J18" s="75">
        <v>2878</v>
      </c>
      <c r="K18" s="75">
        <v>3484</v>
      </c>
      <c r="L18" s="75">
        <v>3468</v>
      </c>
      <c r="M18" s="75">
        <v>3412</v>
      </c>
      <c r="N18" s="75">
        <v>3193</v>
      </c>
      <c r="O18" s="75">
        <v>3244</v>
      </c>
      <c r="P18" s="75">
        <v>3255</v>
      </c>
      <c r="Q18" s="75">
        <v>3218</v>
      </c>
      <c r="R18" s="75">
        <v>2925</v>
      </c>
      <c r="S18" s="75">
        <v>2849</v>
      </c>
      <c r="T18" s="121">
        <f t="shared" si="4"/>
        <v>3206</v>
      </c>
      <c r="U18" s="75">
        <f t="shared" si="3"/>
        <v>12.53071253071254</v>
      </c>
      <c r="V18" s="75">
        <f>IF(AND(T18=0,P18=0),0,IF(OR(AND(T18&gt;0,P18&lt;=0),AND(T18&lt;0,P18&gt;=0)),"nm",IF(AND(T18&lt;0,P18&lt;0),IF(-(T18/P18-1)*100&lt;-100,"(&gt;100)",-(T18/P18-1)*100),IF((T18/P18-1)*100&gt;100,"&gt;100",(T18/P18-1)*100))))</f>
        <v>-1.505376344086018</v>
      </c>
      <c r="X18" s="75">
        <v>3255</v>
      </c>
      <c r="Y18" s="403">
        <v>3206</v>
      </c>
      <c r="Z18" s="75">
        <f t="shared" si="5"/>
        <v>-1.505376344086018</v>
      </c>
      <c r="AB18" s="18"/>
      <c r="AC18" s="18"/>
      <c r="AD18" s="18"/>
    </row>
    <row r="19" spans="2:30" ht="15">
      <c r="B19" s="36"/>
      <c r="C19" s="22" t="s">
        <v>116</v>
      </c>
      <c r="D19" s="75">
        <v>5982</v>
      </c>
      <c r="E19" s="75">
        <v>8846</v>
      </c>
      <c r="F19" s="75">
        <v>9777</v>
      </c>
      <c r="G19" s="75">
        <f t="shared" si="0"/>
        <v>13494</v>
      </c>
      <c r="I19" s="75">
        <v>7309</v>
      </c>
      <c r="J19" s="75">
        <v>6853</v>
      </c>
      <c r="K19" s="75">
        <v>8231</v>
      </c>
      <c r="L19" s="75">
        <v>8846</v>
      </c>
      <c r="M19" s="75">
        <v>7253</v>
      </c>
      <c r="N19" s="75">
        <v>7053</v>
      </c>
      <c r="O19" s="75">
        <v>7815</v>
      </c>
      <c r="P19" s="75">
        <v>9777</v>
      </c>
      <c r="Q19" s="75">
        <v>8965</v>
      </c>
      <c r="R19" s="75">
        <v>12767</v>
      </c>
      <c r="S19" s="75">
        <v>12813</v>
      </c>
      <c r="T19" s="121">
        <f t="shared" si="4"/>
        <v>13494</v>
      </c>
      <c r="U19" s="75">
        <f t="shared" si="3"/>
        <v>5.31491453992039</v>
      </c>
      <c r="V19" s="75">
        <f>IF(AND(T19=0,P19=0),0,IF(OR(AND(T19&gt;0,P19&lt;=0),AND(T19&lt;0,P19&gt;=0)),"nm",IF(AND(T19&lt;0,P19&lt;0),IF(-(T19/P19-1)*100&lt;-100,"(&gt;100)",-(T19/P19-1)*100),IF((T19/P19-1)*100&gt;100,"&gt;100",(T19/P19-1)*100))))</f>
        <v>38.017796870205586</v>
      </c>
      <c r="X19" s="75">
        <v>9777</v>
      </c>
      <c r="Y19" s="403">
        <v>13494</v>
      </c>
      <c r="Z19" s="75">
        <f t="shared" si="5"/>
        <v>38.017796870205586</v>
      </c>
      <c r="AB19" s="18"/>
      <c r="AC19" s="18"/>
      <c r="AD19" s="18"/>
    </row>
    <row r="20" spans="3:30" ht="15">
      <c r="C20" s="33" t="s">
        <v>39</v>
      </c>
      <c r="D20" s="75">
        <v>860</v>
      </c>
      <c r="E20" s="75">
        <v>1792</v>
      </c>
      <c r="F20" s="75">
        <v>926</v>
      </c>
      <c r="G20" s="75">
        <f t="shared" si="0"/>
        <v>3046</v>
      </c>
      <c r="I20" s="75">
        <v>773</v>
      </c>
      <c r="J20" s="75">
        <v>545</v>
      </c>
      <c r="K20" s="75">
        <v>1437</v>
      </c>
      <c r="L20" s="75">
        <v>1792</v>
      </c>
      <c r="M20" s="75">
        <v>2127</v>
      </c>
      <c r="N20" s="75">
        <v>2673</v>
      </c>
      <c r="O20" s="75">
        <v>1671</v>
      </c>
      <c r="P20" s="75">
        <v>926</v>
      </c>
      <c r="Q20" s="75">
        <v>1741</v>
      </c>
      <c r="R20" s="75">
        <v>2042</v>
      </c>
      <c r="S20" s="75">
        <v>1208</v>
      </c>
      <c r="T20" s="121">
        <f t="shared" si="4"/>
        <v>3046</v>
      </c>
      <c r="U20" s="75" t="str">
        <f t="shared" si="3"/>
        <v>&gt;100</v>
      </c>
      <c r="V20" s="75" t="str">
        <f t="shared" si="1"/>
        <v>&gt;100</v>
      </c>
      <c r="X20" s="75">
        <v>926</v>
      </c>
      <c r="Y20" s="403">
        <v>3046</v>
      </c>
      <c r="Z20" s="75" t="str">
        <f t="shared" si="5"/>
        <v>&gt;100</v>
      </c>
      <c r="AB20" s="18"/>
      <c r="AC20" s="18"/>
      <c r="AD20" s="18"/>
    </row>
    <row r="21" spans="2:26" s="18" customFormat="1" ht="15">
      <c r="B21" s="18" t="s">
        <v>39</v>
      </c>
      <c r="D21" s="17">
        <v>24118</v>
      </c>
      <c r="E21" s="17">
        <v>26947</v>
      </c>
      <c r="F21" s="17">
        <v>28222</v>
      </c>
      <c r="G21" s="17">
        <f t="shared" si="0"/>
        <v>40285</v>
      </c>
      <c r="H21" s="17"/>
      <c r="I21" s="17">
        <v>25700</v>
      </c>
      <c r="J21" s="17">
        <f>J22+J23+J24+J25</f>
        <v>25191</v>
      </c>
      <c r="K21" s="17">
        <v>25140</v>
      </c>
      <c r="L21" s="17">
        <v>26947</v>
      </c>
      <c r="M21" s="17">
        <v>26335</v>
      </c>
      <c r="N21" s="17">
        <v>29061</v>
      </c>
      <c r="O21" s="17">
        <v>27681</v>
      </c>
      <c r="P21" s="17">
        <v>28222</v>
      </c>
      <c r="Q21" s="17">
        <v>33828</v>
      </c>
      <c r="R21" s="17">
        <v>36728</v>
      </c>
      <c r="S21" s="17">
        <v>40996</v>
      </c>
      <c r="T21" s="401">
        <f t="shared" si="4"/>
        <v>40285</v>
      </c>
      <c r="U21" s="171">
        <f t="shared" si="3"/>
        <v>-1.734315542979803</v>
      </c>
      <c r="V21" s="171">
        <f t="shared" si="1"/>
        <v>42.74324994684997</v>
      </c>
      <c r="W21" s="376"/>
      <c r="X21" s="171">
        <v>28222</v>
      </c>
      <c r="Y21" s="402">
        <v>40285</v>
      </c>
      <c r="Z21" s="17">
        <f t="shared" si="5"/>
        <v>42.74324994684997</v>
      </c>
    </row>
    <row r="22" spans="2:30" ht="15">
      <c r="B22" s="36"/>
      <c r="C22" s="22" t="s">
        <v>114</v>
      </c>
      <c r="D22" s="75">
        <v>20043</v>
      </c>
      <c r="E22" s="75">
        <v>20441</v>
      </c>
      <c r="F22" s="75">
        <v>22289</v>
      </c>
      <c r="G22" s="75">
        <f t="shared" si="0"/>
        <v>32072</v>
      </c>
      <c r="I22" s="75">
        <v>20693</v>
      </c>
      <c r="J22" s="75">
        <v>19836</v>
      </c>
      <c r="K22" s="75">
        <v>19438</v>
      </c>
      <c r="L22" s="75">
        <v>20441</v>
      </c>
      <c r="M22" s="75">
        <v>19405</v>
      </c>
      <c r="N22" s="75">
        <v>22636</v>
      </c>
      <c r="O22" s="75">
        <v>21725</v>
      </c>
      <c r="P22" s="75">
        <v>22289</v>
      </c>
      <c r="Q22" s="75">
        <v>27755</v>
      </c>
      <c r="R22" s="75">
        <v>29801</v>
      </c>
      <c r="S22" s="75">
        <v>31625</v>
      </c>
      <c r="T22" s="124">
        <f t="shared" si="4"/>
        <v>32072</v>
      </c>
      <c r="U22" s="123">
        <f t="shared" si="3"/>
        <v>1.4134387351778743</v>
      </c>
      <c r="V22" s="123">
        <f t="shared" si="1"/>
        <v>43.891605724796975</v>
      </c>
      <c r="W22" s="19"/>
      <c r="X22" s="123">
        <v>22289</v>
      </c>
      <c r="Y22" s="403">
        <v>32072</v>
      </c>
      <c r="Z22" s="75">
        <f t="shared" si="5"/>
        <v>43.891605724796975</v>
      </c>
      <c r="AB22" s="18"/>
      <c r="AC22" s="18"/>
      <c r="AD22" s="18"/>
    </row>
    <row r="23" spans="2:30" ht="15">
      <c r="B23" s="36"/>
      <c r="C23" s="22" t="s">
        <v>115</v>
      </c>
      <c r="D23" s="75">
        <v>1231</v>
      </c>
      <c r="E23" s="75">
        <v>2191</v>
      </c>
      <c r="F23" s="75">
        <v>2035</v>
      </c>
      <c r="G23" s="75">
        <f t="shared" si="0"/>
        <v>2350</v>
      </c>
      <c r="I23" s="75">
        <v>1441</v>
      </c>
      <c r="J23" s="75">
        <v>1615</v>
      </c>
      <c r="K23" s="75">
        <v>1882</v>
      </c>
      <c r="L23" s="75">
        <v>2191</v>
      </c>
      <c r="M23" s="75">
        <v>2124</v>
      </c>
      <c r="N23" s="75">
        <v>1981</v>
      </c>
      <c r="O23" s="75">
        <v>2286</v>
      </c>
      <c r="P23" s="75">
        <v>2035</v>
      </c>
      <c r="Q23" s="75">
        <v>1861</v>
      </c>
      <c r="R23" s="75">
        <v>2041</v>
      </c>
      <c r="S23" s="75">
        <v>2391</v>
      </c>
      <c r="T23" s="124">
        <f t="shared" si="4"/>
        <v>2350</v>
      </c>
      <c r="U23" s="123">
        <f t="shared" si="3"/>
        <v>-1.7147636971978297</v>
      </c>
      <c r="V23" s="123">
        <f t="shared" si="1"/>
        <v>15.479115479115467</v>
      </c>
      <c r="W23" s="19"/>
      <c r="X23" s="123">
        <v>2035</v>
      </c>
      <c r="Y23" s="403">
        <v>2350</v>
      </c>
      <c r="Z23" s="75">
        <f t="shared" si="5"/>
        <v>15.479115479115467</v>
      </c>
      <c r="AB23" s="18"/>
      <c r="AC23" s="18"/>
      <c r="AD23" s="18"/>
    </row>
    <row r="24" spans="2:30" ht="15">
      <c r="B24" s="36"/>
      <c r="C24" s="22" t="s">
        <v>116</v>
      </c>
      <c r="D24" s="75">
        <v>2178</v>
      </c>
      <c r="E24" s="75">
        <v>2908</v>
      </c>
      <c r="F24" s="75">
        <v>2341</v>
      </c>
      <c r="G24" s="75">
        <f t="shared" si="0"/>
        <v>3504</v>
      </c>
      <c r="I24" s="75">
        <v>2295</v>
      </c>
      <c r="J24" s="75">
        <v>2218</v>
      </c>
      <c r="K24" s="75">
        <v>2369</v>
      </c>
      <c r="L24" s="75">
        <v>2908</v>
      </c>
      <c r="M24" s="75">
        <v>2485</v>
      </c>
      <c r="N24" s="75">
        <v>2499</v>
      </c>
      <c r="O24" s="75">
        <v>2197</v>
      </c>
      <c r="P24" s="75">
        <v>2341</v>
      </c>
      <c r="Q24" s="75">
        <v>2586</v>
      </c>
      <c r="R24" s="75">
        <v>2917</v>
      </c>
      <c r="S24" s="75">
        <v>4340</v>
      </c>
      <c r="T24" s="124">
        <f t="shared" si="4"/>
        <v>3504</v>
      </c>
      <c r="U24" s="123">
        <f t="shared" si="3"/>
        <v>-19.26267281105991</v>
      </c>
      <c r="V24" s="123">
        <f t="shared" si="1"/>
        <v>49.67962409226827</v>
      </c>
      <c r="W24" s="19"/>
      <c r="X24" s="123">
        <v>2341</v>
      </c>
      <c r="Y24" s="403">
        <v>3504</v>
      </c>
      <c r="Z24" s="75">
        <f t="shared" si="5"/>
        <v>49.67962409226827</v>
      </c>
      <c r="AB24" s="18"/>
      <c r="AC24" s="18"/>
      <c r="AD24" s="18"/>
    </row>
    <row r="25" spans="3:30" ht="15">
      <c r="C25" s="33" t="s">
        <v>39</v>
      </c>
      <c r="D25" s="75">
        <v>666</v>
      </c>
      <c r="E25" s="75">
        <v>1407</v>
      </c>
      <c r="F25" s="75">
        <v>1557</v>
      </c>
      <c r="G25" s="75">
        <f t="shared" si="0"/>
        <v>2359</v>
      </c>
      <c r="I25" s="75">
        <v>1271</v>
      </c>
      <c r="J25" s="75">
        <v>1522</v>
      </c>
      <c r="K25" s="75">
        <v>1451</v>
      </c>
      <c r="L25" s="75">
        <v>1407</v>
      </c>
      <c r="M25" s="75">
        <v>2321</v>
      </c>
      <c r="N25" s="75">
        <v>1945</v>
      </c>
      <c r="O25" s="75">
        <v>1473</v>
      </c>
      <c r="P25" s="75">
        <v>1557</v>
      </c>
      <c r="Q25" s="75">
        <v>1626</v>
      </c>
      <c r="R25" s="75">
        <v>1969</v>
      </c>
      <c r="S25" s="75">
        <v>2640</v>
      </c>
      <c r="T25" s="124">
        <f t="shared" si="4"/>
        <v>2359</v>
      </c>
      <c r="U25" s="123">
        <f t="shared" si="3"/>
        <v>-10.643939393939394</v>
      </c>
      <c r="V25" s="123">
        <f t="shared" si="1"/>
        <v>51.50931278098909</v>
      </c>
      <c r="W25" s="19"/>
      <c r="X25" s="123">
        <v>1557</v>
      </c>
      <c r="Y25" s="403">
        <v>2359</v>
      </c>
      <c r="Z25" s="75">
        <f t="shared" si="5"/>
        <v>51.50931278098909</v>
      </c>
      <c r="AB25" s="18"/>
      <c r="AC25" s="18"/>
      <c r="AD25" s="18"/>
    </row>
    <row r="26" spans="3:25" ht="14.25">
      <c r="C26" s="22"/>
      <c r="D26" s="75"/>
      <c r="T26" s="124"/>
      <c r="Y26" s="124"/>
    </row>
    <row r="27" spans="20:25" ht="14.25">
      <c r="T27" s="124"/>
      <c r="Y27" s="124"/>
    </row>
    <row r="28" spans="20:25" ht="14.25">
      <c r="T28" s="124"/>
      <c r="Y28" s="124"/>
    </row>
    <row r="29" ht="14.25">
      <c r="T29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33" r:id="rId1"/>
  <headerFooter alignWithMargins="0">
    <oddFooter>&amp;L&amp;Z&amp;F&amp;A&amp;R&amp;D&amp;T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22"/>
  <sheetViews>
    <sheetView zoomScale="80" zoomScaleNormal="80" zoomScalePageLayoutView="0" workbookViewId="0" topLeftCell="A1">
      <pane xSplit="3" ySplit="2" topLeftCell="P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25" sqref="AB25"/>
    </sheetView>
  </sheetViews>
  <sheetFormatPr defaultColWidth="9.140625" defaultRowHeight="12.75"/>
  <cols>
    <col min="1" max="1" width="3.00390625" style="22" customWidth="1"/>
    <col min="2" max="2" width="5.7109375" style="22" customWidth="1"/>
    <col min="3" max="3" width="40.140625" style="10" customWidth="1"/>
    <col min="4" max="4" width="8.7109375" style="76" customWidth="1"/>
    <col min="5" max="7" width="8.7109375" style="75" customWidth="1"/>
    <col min="8" max="8" width="3.00390625" style="75" customWidth="1"/>
    <col min="9" max="19" width="8.7109375" style="75" customWidth="1"/>
    <col min="20" max="20" width="8.7109375" style="121" customWidth="1"/>
    <col min="21" max="22" width="8.7109375" style="75" customWidth="1"/>
    <col min="23" max="23" width="3.28125" style="21" customWidth="1"/>
    <col min="24" max="24" width="8.7109375" style="75" customWidth="1"/>
    <col min="25" max="25" width="8.8515625" style="121" customWidth="1"/>
    <col min="26" max="26" width="8.7109375" style="75" customWidth="1"/>
    <col min="27" max="16384" width="9.140625" style="22" customWidth="1"/>
  </cols>
  <sheetData>
    <row r="1" spans="1:26" s="42" customFormat="1" ht="20.25">
      <c r="A1" s="41" t="s">
        <v>209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5"/>
      <c r="X3" s="17"/>
      <c r="Y3" s="127"/>
      <c r="Z3" s="17"/>
    </row>
    <row r="4" spans="1:25" ht="15">
      <c r="A4" s="46" t="s">
        <v>227</v>
      </c>
      <c r="T4" s="146"/>
      <c r="Y4" s="146"/>
    </row>
    <row r="5" spans="1:26" s="62" customFormat="1" ht="15">
      <c r="A5" s="62" t="s">
        <v>208</v>
      </c>
      <c r="D5" s="138">
        <v>1.5</v>
      </c>
      <c r="E5" s="138">
        <v>2.9</v>
      </c>
      <c r="F5" s="138">
        <v>1.9</v>
      </c>
      <c r="G5" s="138">
        <f>Y5</f>
        <v>1.3</v>
      </c>
      <c r="H5" s="138"/>
      <c r="I5" s="138">
        <v>2</v>
      </c>
      <c r="J5" s="138">
        <v>2.8</v>
      </c>
      <c r="K5" s="138">
        <v>2.6</v>
      </c>
      <c r="L5" s="138">
        <v>2.9</v>
      </c>
      <c r="M5" s="138">
        <v>2.7</v>
      </c>
      <c r="N5" s="138">
        <v>2.3</v>
      </c>
      <c r="O5" s="138">
        <v>2.1</v>
      </c>
      <c r="P5" s="138">
        <v>1.9</v>
      </c>
      <c r="Q5" s="138">
        <v>1.8</v>
      </c>
      <c r="R5" s="138">
        <v>1.5</v>
      </c>
      <c r="S5" s="138">
        <v>1.3</v>
      </c>
      <c r="T5" s="455">
        <v>1.3</v>
      </c>
      <c r="U5" s="456">
        <f>T5-S5</f>
        <v>0</v>
      </c>
      <c r="V5" s="456">
        <f>T5-P5</f>
        <v>-0.5999999999999999</v>
      </c>
      <c r="W5" s="457"/>
      <c r="X5" s="456">
        <v>1.9</v>
      </c>
      <c r="Y5" s="455">
        <v>1.3</v>
      </c>
      <c r="Z5" s="138">
        <f>Y5-X5</f>
        <v>-0.5999999999999999</v>
      </c>
    </row>
    <row r="6" spans="1:30" s="60" customFormat="1" ht="15">
      <c r="A6" s="63" t="s">
        <v>87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355"/>
      <c r="U6" s="85"/>
      <c r="V6" s="85"/>
      <c r="W6" s="61"/>
      <c r="X6" s="85"/>
      <c r="Y6" s="355"/>
      <c r="Z6" s="85"/>
      <c r="AB6" s="62"/>
      <c r="AC6" s="62"/>
      <c r="AD6" s="62"/>
    </row>
    <row r="7" spans="2:30" s="60" customFormat="1" ht="15">
      <c r="B7" s="22" t="s">
        <v>357</v>
      </c>
      <c r="C7" s="61"/>
      <c r="D7" s="85">
        <v>1.2</v>
      </c>
      <c r="E7" s="85">
        <v>1.2</v>
      </c>
      <c r="F7" s="85">
        <v>0.6</v>
      </c>
      <c r="G7" s="85">
        <f>Y7</f>
        <v>0.6</v>
      </c>
      <c r="H7" s="85"/>
      <c r="I7" s="85">
        <v>1.5</v>
      </c>
      <c r="J7" s="85">
        <v>1.7</v>
      </c>
      <c r="K7" s="85">
        <v>1.5</v>
      </c>
      <c r="L7" s="85">
        <v>1.2</v>
      </c>
      <c r="M7" s="85">
        <v>1.1</v>
      </c>
      <c r="N7" s="85">
        <v>0.8</v>
      </c>
      <c r="O7" s="85">
        <v>0.8</v>
      </c>
      <c r="P7" s="85">
        <v>0.6</v>
      </c>
      <c r="Q7" s="85">
        <v>0.6</v>
      </c>
      <c r="R7" s="85">
        <v>0.6</v>
      </c>
      <c r="S7" s="85">
        <v>0.5</v>
      </c>
      <c r="T7" s="458">
        <v>0.6</v>
      </c>
      <c r="U7" s="295">
        <f>T7-S7</f>
        <v>0.09999999999999998</v>
      </c>
      <c r="V7" s="295">
        <f>T7-P7</f>
        <v>0</v>
      </c>
      <c r="W7" s="459"/>
      <c r="X7" s="295">
        <v>0.6</v>
      </c>
      <c r="Y7" s="458">
        <v>0.6</v>
      </c>
      <c r="Z7" s="85">
        <f>Y7-X7</f>
        <v>0</v>
      </c>
      <c r="AB7" s="62"/>
      <c r="AC7" s="62"/>
      <c r="AD7" s="62"/>
    </row>
    <row r="8" spans="2:30" s="60" customFormat="1" ht="15">
      <c r="B8" s="22" t="s">
        <v>353</v>
      </c>
      <c r="D8" s="85">
        <v>1.7</v>
      </c>
      <c r="E8" s="85">
        <v>3.8</v>
      </c>
      <c r="F8" s="85">
        <v>2.5</v>
      </c>
      <c r="G8" s="85">
        <f>Y8</f>
        <v>1.7</v>
      </c>
      <c r="H8" s="85"/>
      <c r="I8" s="85">
        <v>2.3</v>
      </c>
      <c r="J8" s="85">
        <v>3.4</v>
      </c>
      <c r="K8" s="85">
        <v>3.1</v>
      </c>
      <c r="L8" s="85">
        <v>3.8</v>
      </c>
      <c r="M8" s="85">
        <v>3.6</v>
      </c>
      <c r="N8" s="85">
        <v>3</v>
      </c>
      <c r="O8" s="85">
        <v>2.8</v>
      </c>
      <c r="P8" s="85">
        <v>2.5</v>
      </c>
      <c r="Q8" s="85">
        <v>2.3</v>
      </c>
      <c r="R8" s="85">
        <v>2</v>
      </c>
      <c r="S8" s="85">
        <v>1.7</v>
      </c>
      <c r="T8" s="458">
        <v>1.7</v>
      </c>
      <c r="U8" s="295">
        <f>T8-S8</f>
        <v>0</v>
      </c>
      <c r="V8" s="295">
        <f>T8-P8</f>
        <v>-0.8</v>
      </c>
      <c r="W8" s="459"/>
      <c r="X8" s="295">
        <v>2.5</v>
      </c>
      <c r="Y8" s="458">
        <v>1.7</v>
      </c>
      <c r="Z8" s="85">
        <f>Y8-X8</f>
        <v>-0.8</v>
      </c>
      <c r="AB8" s="62"/>
      <c r="AC8" s="62"/>
      <c r="AD8" s="62"/>
    </row>
    <row r="9" spans="2:30" s="60" customFormat="1" ht="3.75" customHeight="1">
      <c r="B9" s="166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355"/>
      <c r="U9" s="85"/>
      <c r="V9" s="85"/>
      <c r="W9" s="61"/>
      <c r="X9" s="85"/>
      <c r="Y9" s="355"/>
      <c r="Z9" s="85"/>
      <c r="AB9" s="62"/>
      <c r="AC9" s="62"/>
      <c r="AD9" s="62"/>
    </row>
    <row r="10" spans="1:30" s="60" customFormat="1" ht="15">
      <c r="A10" s="64" t="s">
        <v>86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355"/>
      <c r="U10" s="85"/>
      <c r="V10" s="85"/>
      <c r="W10" s="61"/>
      <c r="X10" s="85"/>
      <c r="Y10" s="355"/>
      <c r="Z10" s="85"/>
      <c r="AB10" s="62"/>
      <c r="AC10" s="62"/>
      <c r="AD10" s="62"/>
    </row>
    <row r="11" spans="2:30" s="60" customFormat="1" ht="15">
      <c r="B11" s="60" t="s">
        <v>53</v>
      </c>
      <c r="D11" s="85">
        <v>1.1</v>
      </c>
      <c r="E11" s="85">
        <v>1.2</v>
      </c>
      <c r="F11" s="85">
        <v>0.8</v>
      </c>
      <c r="G11" s="85">
        <f>Y11</f>
        <v>0.6</v>
      </c>
      <c r="H11" s="85"/>
      <c r="I11" s="85">
        <v>1.2</v>
      </c>
      <c r="J11" s="85">
        <v>1.3</v>
      </c>
      <c r="K11" s="85">
        <v>1.3</v>
      </c>
      <c r="L11" s="85">
        <v>1.2</v>
      </c>
      <c r="M11" s="85">
        <v>1.2</v>
      </c>
      <c r="N11" s="85">
        <v>0.9</v>
      </c>
      <c r="O11" s="85">
        <v>0.9</v>
      </c>
      <c r="P11" s="85">
        <v>0.8</v>
      </c>
      <c r="Q11" s="85">
        <v>0.7</v>
      </c>
      <c r="R11" s="85">
        <v>0.6</v>
      </c>
      <c r="S11" s="85">
        <v>0.5</v>
      </c>
      <c r="T11" s="458">
        <v>0.6</v>
      </c>
      <c r="U11" s="85">
        <f>T11-S11</f>
        <v>0.09999999999999998</v>
      </c>
      <c r="V11" s="85">
        <f>T11-P11</f>
        <v>-0.20000000000000007</v>
      </c>
      <c r="W11" s="61"/>
      <c r="X11" s="85">
        <v>0.8</v>
      </c>
      <c r="Y11" s="458">
        <v>0.6</v>
      </c>
      <c r="Z11" s="85">
        <f>Y11-X11</f>
        <v>-0.20000000000000007</v>
      </c>
      <c r="AB11" s="62"/>
      <c r="AC11" s="62"/>
      <c r="AD11" s="62"/>
    </row>
    <row r="12" spans="2:30" s="60" customFormat="1" ht="15">
      <c r="B12" s="80" t="s">
        <v>54</v>
      </c>
      <c r="D12" s="85">
        <v>1.7</v>
      </c>
      <c r="E12" s="85">
        <v>1.7</v>
      </c>
      <c r="F12" s="85">
        <v>1</v>
      </c>
      <c r="G12" s="85">
        <f>Y12</f>
        <v>0.8</v>
      </c>
      <c r="H12" s="85"/>
      <c r="I12" s="85">
        <v>2.6</v>
      </c>
      <c r="J12" s="85">
        <v>2.4</v>
      </c>
      <c r="K12" s="85">
        <v>2</v>
      </c>
      <c r="L12" s="85">
        <v>1.7</v>
      </c>
      <c r="M12" s="85">
        <v>1.6</v>
      </c>
      <c r="N12" s="85">
        <v>1.2</v>
      </c>
      <c r="O12" s="85">
        <v>1</v>
      </c>
      <c r="P12" s="85">
        <v>1</v>
      </c>
      <c r="Q12" s="85">
        <v>0.9</v>
      </c>
      <c r="R12" s="85">
        <v>0.8</v>
      </c>
      <c r="S12" s="85">
        <v>0.8</v>
      </c>
      <c r="T12" s="458">
        <v>0.8</v>
      </c>
      <c r="U12" s="85">
        <f>T12-S12</f>
        <v>0</v>
      </c>
      <c r="V12" s="85">
        <f>T12-P12</f>
        <v>-0.19999999999999996</v>
      </c>
      <c r="W12" s="61"/>
      <c r="X12" s="85">
        <v>1</v>
      </c>
      <c r="Y12" s="458">
        <v>0.8</v>
      </c>
      <c r="Z12" s="85">
        <f>Y12-X12</f>
        <v>-0.19999999999999996</v>
      </c>
      <c r="AB12" s="62"/>
      <c r="AC12" s="62"/>
      <c r="AD12" s="62"/>
    </row>
    <row r="13" spans="2:30" s="60" customFormat="1" ht="15">
      <c r="B13" s="80" t="s">
        <v>81</v>
      </c>
      <c r="D13" s="85">
        <v>4.3</v>
      </c>
      <c r="E13" s="85">
        <v>3.1</v>
      </c>
      <c r="F13" s="85">
        <v>1.9</v>
      </c>
      <c r="G13" s="85">
        <f>Y13</f>
        <v>0.8</v>
      </c>
      <c r="H13" s="85"/>
      <c r="I13" s="85">
        <v>4.7</v>
      </c>
      <c r="J13" s="85">
        <v>4.3</v>
      </c>
      <c r="K13" s="85">
        <v>3.6</v>
      </c>
      <c r="L13" s="85">
        <v>3.1</v>
      </c>
      <c r="M13" s="85">
        <v>3.1</v>
      </c>
      <c r="N13" s="85">
        <v>2.8</v>
      </c>
      <c r="O13" s="85">
        <v>2.4</v>
      </c>
      <c r="P13" s="85">
        <v>1.9</v>
      </c>
      <c r="Q13" s="85">
        <v>1.7</v>
      </c>
      <c r="R13" s="85">
        <v>1.2</v>
      </c>
      <c r="S13" s="85">
        <v>1</v>
      </c>
      <c r="T13" s="458">
        <v>0.8</v>
      </c>
      <c r="U13" s="85">
        <f>T13-S13</f>
        <v>-0.19999999999999996</v>
      </c>
      <c r="V13" s="85">
        <f>T13-P13</f>
        <v>-1.0999999999999999</v>
      </c>
      <c r="W13" s="61"/>
      <c r="X13" s="85">
        <v>1.9</v>
      </c>
      <c r="Y13" s="458">
        <v>0.8</v>
      </c>
      <c r="Z13" s="85">
        <f>Y13-X13</f>
        <v>-1.0999999999999999</v>
      </c>
      <c r="AB13" s="62"/>
      <c r="AC13" s="62"/>
      <c r="AD13" s="62"/>
    </row>
    <row r="14" spans="2:30" s="60" customFormat="1" ht="15">
      <c r="B14" s="80" t="s">
        <v>98</v>
      </c>
      <c r="D14" s="85">
        <v>1.2</v>
      </c>
      <c r="E14" s="85">
        <v>1.3</v>
      </c>
      <c r="F14" s="85">
        <v>1.2</v>
      </c>
      <c r="G14" s="85">
        <f>Y14</f>
        <v>0.9</v>
      </c>
      <c r="H14" s="85"/>
      <c r="I14" s="85">
        <v>1.7</v>
      </c>
      <c r="J14" s="85">
        <v>2.3</v>
      </c>
      <c r="K14" s="85">
        <v>1.5</v>
      </c>
      <c r="L14" s="85">
        <v>1.3</v>
      </c>
      <c r="M14" s="85">
        <v>1.2</v>
      </c>
      <c r="N14" s="85">
        <v>1</v>
      </c>
      <c r="O14" s="85">
        <v>1.1</v>
      </c>
      <c r="P14" s="85">
        <v>1.2</v>
      </c>
      <c r="Q14" s="85">
        <v>1.1</v>
      </c>
      <c r="R14" s="85">
        <v>1.1</v>
      </c>
      <c r="S14" s="85">
        <v>1</v>
      </c>
      <c r="T14" s="458">
        <v>0.9</v>
      </c>
      <c r="U14" s="85">
        <f>T14-S14</f>
        <v>-0.09999999999999998</v>
      </c>
      <c r="V14" s="85">
        <f>T14-P14</f>
        <v>-0.29999999999999993</v>
      </c>
      <c r="W14" s="61"/>
      <c r="X14" s="85">
        <v>1.2</v>
      </c>
      <c r="Y14" s="458">
        <v>0.9</v>
      </c>
      <c r="Z14" s="85">
        <f>Y14-X14</f>
        <v>-0.29999999999999993</v>
      </c>
      <c r="AB14" s="62"/>
      <c r="AC14" s="62"/>
      <c r="AD14" s="62"/>
    </row>
    <row r="15" spans="2:30" s="60" customFormat="1" ht="15">
      <c r="B15" s="80" t="s">
        <v>82</v>
      </c>
      <c r="D15" s="85">
        <v>0.7</v>
      </c>
      <c r="E15" s="85">
        <v>13.1</v>
      </c>
      <c r="F15" s="85">
        <v>9.5</v>
      </c>
      <c r="G15" s="85">
        <f>Y15</f>
        <v>7.3</v>
      </c>
      <c r="H15" s="85"/>
      <c r="I15" s="85">
        <v>2.7</v>
      </c>
      <c r="J15" s="85">
        <v>8.8</v>
      </c>
      <c r="K15" s="85">
        <v>9.4</v>
      </c>
      <c r="L15" s="85">
        <v>13.1</v>
      </c>
      <c r="M15" s="85">
        <v>12.9</v>
      </c>
      <c r="N15" s="85">
        <v>11.5</v>
      </c>
      <c r="O15" s="85">
        <v>10.9</v>
      </c>
      <c r="P15" s="85">
        <v>9.5</v>
      </c>
      <c r="Q15" s="85">
        <v>9.3</v>
      </c>
      <c r="R15" s="85">
        <v>8.6</v>
      </c>
      <c r="S15" s="85">
        <v>7.4</v>
      </c>
      <c r="T15" s="458">
        <v>7.3</v>
      </c>
      <c r="U15" s="85">
        <f>T15-S15</f>
        <v>-0.10000000000000053</v>
      </c>
      <c r="V15" s="85">
        <f>T15-P15</f>
        <v>-2.2</v>
      </c>
      <c r="W15" s="61"/>
      <c r="X15" s="85">
        <v>9.5</v>
      </c>
      <c r="Y15" s="458">
        <v>7.3</v>
      </c>
      <c r="Z15" s="85">
        <f>Y15-X15</f>
        <v>-2.2</v>
      </c>
      <c r="AB15" s="62"/>
      <c r="AC15" s="62"/>
      <c r="AD15" s="62"/>
    </row>
    <row r="16" spans="3:30" s="60" customFormat="1" ht="15">
      <c r="C16" s="63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355"/>
      <c r="U16" s="85"/>
      <c r="V16" s="85"/>
      <c r="W16" s="61"/>
      <c r="X16" s="85"/>
      <c r="Y16" s="355"/>
      <c r="Z16" s="85"/>
      <c r="AB16" s="62"/>
      <c r="AC16" s="62"/>
      <c r="AD16" s="62"/>
    </row>
    <row r="17" spans="1:30" ht="15">
      <c r="A17" s="46" t="s">
        <v>112</v>
      </c>
      <c r="C17" s="6"/>
      <c r="T17" s="146"/>
      <c r="Y17" s="146"/>
      <c r="AB17" s="62"/>
      <c r="AC17" s="62"/>
      <c r="AD17" s="62"/>
    </row>
    <row r="18" spans="1:30" s="18" customFormat="1" ht="15">
      <c r="A18" s="18" t="s">
        <v>210</v>
      </c>
      <c r="D18" s="8">
        <v>114</v>
      </c>
      <c r="E18" s="17">
        <v>83</v>
      </c>
      <c r="F18" s="17">
        <v>100</v>
      </c>
      <c r="G18" s="17">
        <f>Y18</f>
        <v>126</v>
      </c>
      <c r="H18" s="17"/>
      <c r="I18" s="8">
        <v>97</v>
      </c>
      <c r="J18" s="17">
        <v>81</v>
      </c>
      <c r="K18" s="17">
        <v>90</v>
      </c>
      <c r="L18" s="17">
        <v>83</v>
      </c>
      <c r="M18" s="17">
        <v>92</v>
      </c>
      <c r="N18" s="17">
        <v>101</v>
      </c>
      <c r="O18" s="17">
        <v>97</v>
      </c>
      <c r="P18" s="17">
        <v>100</v>
      </c>
      <c r="Q18" s="17">
        <v>103</v>
      </c>
      <c r="R18" s="17">
        <v>113</v>
      </c>
      <c r="S18" s="17">
        <v>124</v>
      </c>
      <c r="T18" s="348">
        <v>126</v>
      </c>
      <c r="U18" s="17">
        <f>T18-S18</f>
        <v>2</v>
      </c>
      <c r="V18" s="17">
        <f>T18-P18</f>
        <v>26</v>
      </c>
      <c r="W18" s="15"/>
      <c r="X18" s="17">
        <v>100</v>
      </c>
      <c r="Y18" s="348">
        <v>126</v>
      </c>
      <c r="Z18" s="17">
        <f>Y18-X18</f>
        <v>26</v>
      </c>
      <c r="AB18" s="62"/>
      <c r="AC18" s="62"/>
      <c r="AD18" s="62"/>
    </row>
    <row r="19" spans="1:30" s="18" customFormat="1" ht="15">
      <c r="A19" s="18" t="s">
        <v>240</v>
      </c>
      <c r="C19" s="7"/>
      <c r="D19" s="8">
        <v>176</v>
      </c>
      <c r="E19" s="17">
        <v>108</v>
      </c>
      <c r="F19" s="17">
        <v>127</v>
      </c>
      <c r="G19" s="17">
        <f>Y19</f>
        <v>165</v>
      </c>
      <c r="H19" s="17"/>
      <c r="I19" s="8">
        <v>156</v>
      </c>
      <c r="J19" s="17">
        <v>119</v>
      </c>
      <c r="K19" s="17">
        <v>128</v>
      </c>
      <c r="L19" s="17">
        <v>108</v>
      </c>
      <c r="M19" s="17">
        <v>119</v>
      </c>
      <c r="N19" s="17">
        <v>126</v>
      </c>
      <c r="O19" s="17">
        <v>124</v>
      </c>
      <c r="P19" s="17">
        <v>127</v>
      </c>
      <c r="Q19" s="17">
        <v>134</v>
      </c>
      <c r="R19" s="17">
        <v>148</v>
      </c>
      <c r="S19" s="17">
        <v>158</v>
      </c>
      <c r="T19" s="348">
        <v>165</v>
      </c>
      <c r="U19" s="17">
        <f>T19-S19</f>
        <v>7</v>
      </c>
      <c r="V19" s="17">
        <f>T19-P19</f>
        <v>38</v>
      </c>
      <c r="W19" s="15"/>
      <c r="X19" s="17">
        <v>127</v>
      </c>
      <c r="Y19" s="348">
        <v>165</v>
      </c>
      <c r="Z19" s="17">
        <f>Y19-X19</f>
        <v>38</v>
      </c>
      <c r="AB19" s="62"/>
      <c r="AC19" s="62"/>
      <c r="AD19" s="62"/>
    </row>
    <row r="20" spans="1:30" s="18" customFormat="1" ht="15">
      <c r="A20" s="18" t="s">
        <v>211</v>
      </c>
      <c r="C20" s="7"/>
      <c r="D20" s="8">
        <v>99</v>
      </c>
      <c r="E20" s="17">
        <v>76</v>
      </c>
      <c r="F20" s="17">
        <v>93</v>
      </c>
      <c r="G20" s="17">
        <f>Y20</f>
        <v>119</v>
      </c>
      <c r="H20" s="17"/>
      <c r="I20" s="8">
        <v>84</v>
      </c>
      <c r="J20" s="17">
        <v>68</v>
      </c>
      <c r="K20" s="17">
        <v>77</v>
      </c>
      <c r="L20" s="17">
        <v>76</v>
      </c>
      <c r="M20" s="17">
        <v>84</v>
      </c>
      <c r="N20" s="17">
        <v>92</v>
      </c>
      <c r="O20" s="17">
        <v>89</v>
      </c>
      <c r="P20" s="17">
        <v>93</v>
      </c>
      <c r="Q20" s="17">
        <v>96</v>
      </c>
      <c r="R20" s="17">
        <v>107</v>
      </c>
      <c r="S20" s="17">
        <v>117</v>
      </c>
      <c r="T20" s="348">
        <v>119</v>
      </c>
      <c r="U20" s="17">
        <f>T20-S20</f>
        <v>2</v>
      </c>
      <c r="V20" s="17">
        <f>T20-P20</f>
        <v>26</v>
      </c>
      <c r="W20" s="15"/>
      <c r="X20" s="17">
        <v>93</v>
      </c>
      <c r="Y20" s="348">
        <v>119</v>
      </c>
      <c r="Z20" s="17">
        <f>Y20-X20</f>
        <v>26</v>
      </c>
      <c r="AB20" s="62"/>
      <c r="AC20" s="62"/>
      <c r="AD20" s="62"/>
    </row>
    <row r="21" spans="1:30" s="18" customFormat="1" ht="15">
      <c r="A21" s="18" t="s">
        <v>212</v>
      </c>
      <c r="C21" s="7"/>
      <c r="D21" s="8">
        <v>159</v>
      </c>
      <c r="E21" s="17">
        <v>100</v>
      </c>
      <c r="F21" s="17">
        <v>121</v>
      </c>
      <c r="G21" s="17">
        <f>Y21</f>
        <v>152</v>
      </c>
      <c r="H21" s="17"/>
      <c r="I21" s="8">
        <v>142</v>
      </c>
      <c r="J21" s="17">
        <v>103</v>
      </c>
      <c r="K21" s="17">
        <v>113</v>
      </c>
      <c r="L21" s="17">
        <v>100</v>
      </c>
      <c r="M21" s="17">
        <v>111</v>
      </c>
      <c r="N21" s="17">
        <v>117</v>
      </c>
      <c r="O21" s="17">
        <v>117</v>
      </c>
      <c r="P21" s="17">
        <v>121</v>
      </c>
      <c r="Q21" s="17">
        <v>127</v>
      </c>
      <c r="R21" s="17">
        <v>141</v>
      </c>
      <c r="S21" s="17">
        <v>145</v>
      </c>
      <c r="T21" s="348">
        <v>152</v>
      </c>
      <c r="U21" s="17">
        <f>T21-S21</f>
        <v>7</v>
      </c>
      <c r="V21" s="17">
        <f>T21-P21</f>
        <v>31</v>
      </c>
      <c r="W21" s="15"/>
      <c r="X21" s="17">
        <v>121</v>
      </c>
      <c r="Y21" s="348">
        <v>152</v>
      </c>
      <c r="Z21" s="17">
        <f>Y21-X21</f>
        <v>31</v>
      </c>
      <c r="AB21" s="62"/>
      <c r="AC21" s="62"/>
      <c r="AD21" s="62"/>
    </row>
    <row r="22" spans="3:26" s="18" customFormat="1" ht="15">
      <c r="C22" s="82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45"/>
      <c r="U22" s="17"/>
      <c r="V22" s="17"/>
      <c r="W22" s="15"/>
      <c r="X22" s="179"/>
      <c r="Y22" s="145"/>
      <c r="Z22" s="17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5" top="1" bottom="1" header="0.5" footer="0.5"/>
  <pageSetup fitToHeight="2" fitToWidth="1" horizontalDpi="600" verticalDpi="600" orientation="landscape" paperSize="9" scale="58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79"/>
  <sheetViews>
    <sheetView zoomScale="80" zoomScaleNormal="80" zoomScalePageLayoutView="0" workbookViewId="0" topLeftCell="A1">
      <pane xSplit="3" ySplit="2" topLeftCell="M39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61" sqref="Y61"/>
    </sheetView>
  </sheetViews>
  <sheetFormatPr defaultColWidth="9.140625" defaultRowHeight="12.75"/>
  <cols>
    <col min="1" max="1" width="3.00390625" style="22" customWidth="1"/>
    <col min="2" max="2" width="3.421875" style="22" customWidth="1"/>
    <col min="3" max="3" width="38.7109375" style="10" customWidth="1"/>
    <col min="4" max="4" width="9.00390625" style="76" customWidth="1"/>
    <col min="5" max="7" width="9.00390625" style="75" customWidth="1"/>
    <col min="8" max="8" width="2.8515625" style="75" customWidth="1"/>
    <col min="9" max="19" width="9.140625" style="75" customWidth="1"/>
    <col min="20" max="20" width="9.140625" style="121" customWidth="1"/>
    <col min="21" max="22" width="9.140625" style="75" customWidth="1"/>
    <col min="23" max="23" width="4.00390625" style="21" customWidth="1"/>
    <col min="24" max="24" width="9.140625" style="75" customWidth="1"/>
    <col min="25" max="25" width="9.140625" style="121" customWidth="1"/>
    <col min="26" max="26" width="9.7109375" style="75" customWidth="1"/>
    <col min="27" max="27" width="11.7109375" style="22" bestFit="1" customWidth="1"/>
    <col min="28" max="16384" width="9.140625" style="22" customWidth="1"/>
  </cols>
  <sheetData>
    <row r="1" spans="1:26" s="42" customFormat="1" ht="20.25">
      <c r="A1" s="41" t="s">
        <v>106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5"/>
      <c r="X3" s="17"/>
      <c r="Y3" s="127"/>
      <c r="Z3" s="17"/>
    </row>
    <row r="4" spans="1:26" s="18" customFormat="1" ht="15" customHeight="1">
      <c r="A4" s="46" t="s">
        <v>205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48"/>
      <c r="U4" s="17"/>
      <c r="V4" s="17"/>
      <c r="W4" s="15"/>
      <c r="X4" s="17"/>
      <c r="Y4" s="145"/>
      <c r="Z4" s="17"/>
    </row>
    <row r="5" spans="1:26" s="18" customFormat="1" ht="15">
      <c r="A5" s="7" t="s">
        <v>162</v>
      </c>
      <c r="D5" s="106">
        <v>2392</v>
      </c>
      <c r="E5" s="17">
        <v>4219</v>
      </c>
      <c r="F5" s="17">
        <v>3213</v>
      </c>
      <c r="G5" s="17">
        <f>Y5</f>
        <v>2904</v>
      </c>
      <c r="H5" s="17"/>
      <c r="I5" s="17">
        <v>3233</v>
      </c>
      <c r="J5" s="17">
        <v>4051</v>
      </c>
      <c r="K5" s="17">
        <v>3823</v>
      </c>
      <c r="L5" s="17">
        <v>4219</v>
      </c>
      <c r="M5" s="17">
        <v>4068</v>
      </c>
      <c r="N5" s="17">
        <v>3724</v>
      </c>
      <c r="O5" s="17">
        <v>3505</v>
      </c>
      <c r="P5" s="17">
        <v>3213</v>
      </c>
      <c r="Q5" s="17">
        <v>3098</v>
      </c>
      <c r="R5" s="17">
        <v>2883</v>
      </c>
      <c r="S5" s="17">
        <v>2780</v>
      </c>
      <c r="T5" s="348">
        <f>+T6+T7</f>
        <v>2904</v>
      </c>
      <c r="U5" s="17">
        <f>IF(AND(T5=0,S5=0),0,IF(OR(AND(T5&gt;0,S5&lt;=0),AND(T5&lt;0,S5&gt;=0)),"nm",IF(AND(T5&lt;0,S5&lt;0),IF(-(T5/S5-1)*100&lt;-100,"(&gt;100)",-(T5/S5-1)*100),IF((T5/S5-1)*100&gt;100,"&gt;100",(T5/S5-1)*100))))</f>
        <v>4.460431654676267</v>
      </c>
      <c r="V5" s="17">
        <f>IF(AND(T5=0,P5=0),0,IF(OR(AND(T5&gt;0,P5&lt;=0),AND(T5&lt;0,P5&gt;=0)),"nm",IF(AND(T5&lt;0,P5&lt;0),IF(-(T5/P5-1)*100&lt;-100,"(&gt;100)",-(T5/P5-1)*100),IF((T5/P5-1)*100&gt;100,"&gt;100",(T5/P5-1)*100))))</f>
        <v>-9.6171802054155</v>
      </c>
      <c r="W5" s="15"/>
      <c r="X5" s="17">
        <v>3213</v>
      </c>
      <c r="Y5" s="348">
        <f>+Y6+Y7</f>
        <v>2904</v>
      </c>
      <c r="Z5" s="17">
        <f>IF(AND(Y5=0,X5=0),0,IF(OR(AND(Y5&gt;0,X5&lt;=0),AND(Y5&lt;0,X5&gt;=0)),"nm",IF(AND(Y5&lt;0,X5&lt;0),IF(-(Y5/X5-1)*100&lt;-100,"(&gt;100)",-(Y5/X5-1)*100),IF((Y5/X5-1)*100&gt;100,"&gt;100",(Y5/X5-1)*100))))</f>
        <v>-9.6171802054155</v>
      </c>
    </row>
    <row r="6" spans="1:26" s="18" customFormat="1" ht="15">
      <c r="A6" s="7"/>
      <c r="B6" s="18" t="s">
        <v>163</v>
      </c>
      <c r="D6" s="106">
        <v>1958</v>
      </c>
      <c r="E6" s="17">
        <v>3876</v>
      </c>
      <c r="F6" s="17">
        <v>2878</v>
      </c>
      <c r="G6" s="17">
        <f>Y6</f>
        <v>2639</v>
      </c>
      <c r="H6" s="17"/>
      <c r="I6" s="17">
        <v>2721</v>
      </c>
      <c r="J6" s="17">
        <v>3692</v>
      </c>
      <c r="K6" s="17">
        <v>3419</v>
      </c>
      <c r="L6" s="17">
        <v>3876</v>
      </c>
      <c r="M6" s="17">
        <v>3764</v>
      </c>
      <c r="N6" s="17">
        <v>3431</v>
      </c>
      <c r="O6" s="17">
        <v>3171</v>
      </c>
      <c r="P6" s="17">
        <v>2878</v>
      </c>
      <c r="Q6" s="17">
        <v>2806</v>
      </c>
      <c r="R6" s="17">
        <v>2597</v>
      </c>
      <c r="S6" s="17">
        <v>2511</v>
      </c>
      <c r="T6" s="348">
        <v>2639</v>
      </c>
      <c r="U6" s="17">
        <f>IF(AND(T6=0,S6=0),0,IF(OR(AND(T6&gt;0,S6&lt;=0),AND(T6&lt;0,S6&gt;=0)),"nm",IF(AND(T6&lt;0,S6&lt;0),IF(-(T6/S6-1)*100&lt;-100,"(&gt;100)",-(T6/S6-1)*100),IF((T6/S6-1)*100&gt;100,"&gt;100",(T6/S6-1)*100))))</f>
        <v>5.097570688968545</v>
      </c>
      <c r="V6" s="17">
        <f>IF(AND(T6=0,P6=0),0,IF(OR(AND(T6&gt;0,P6&lt;=0),AND(T6&lt;0,P6&gt;=0)),"nm",IF(AND(T6&lt;0,P6&lt;0),IF(-(T6/P6-1)*100&lt;-100,"(&gt;100)",-(T6/P6-1)*100),IF((T6/P6-1)*100&gt;100,"&gt;100",(T6/P6-1)*100))))</f>
        <v>-8.304378040305771</v>
      </c>
      <c r="W6" s="15"/>
      <c r="X6" s="17">
        <v>2878</v>
      </c>
      <c r="Y6" s="348">
        <v>2639</v>
      </c>
      <c r="Z6" s="17">
        <f>IF(AND(Y6=0,X6=0),0,IF(OR(AND(Y6&gt;0,X6&lt;=0),AND(Y6&lt;0,X6&gt;=0)),"nm",IF(AND(Y6&lt;0,X6&lt;0),IF(-(Y6/X6-1)*100&lt;-100,"(&gt;100)",-(Y6/X6-1)*100),IF((Y6/X6-1)*100&gt;100,"&gt;100",(Y6/X6-1)*100))))</f>
        <v>-8.304378040305771</v>
      </c>
    </row>
    <row r="7" spans="2:26" s="18" customFormat="1" ht="15">
      <c r="B7" s="18" t="s">
        <v>164</v>
      </c>
      <c r="D7" s="106">
        <f>D8+D9</f>
        <v>434</v>
      </c>
      <c r="E7" s="17">
        <f>E8+E9</f>
        <v>343</v>
      </c>
      <c r="F7" s="17">
        <v>335</v>
      </c>
      <c r="G7" s="17">
        <f>Y7</f>
        <v>265</v>
      </c>
      <c r="H7" s="17"/>
      <c r="I7" s="17">
        <v>512</v>
      </c>
      <c r="J7" s="17">
        <f>J8+J9</f>
        <v>359</v>
      </c>
      <c r="K7" s="17">
        <v>404</v>
      </c>
      <c r="L7" s="17">
        <v>343</v>
      </c>
      <c r="M7" s="17">
        <v>304</v>
      </c>
      <c r="N7" s="17">
        <v>293</v>
      </c>
      <c r="O7" s="17">
        <v>334</v>
      </c>
      <c r="P7" s="17">
        <v>335</v>
      </c>
      <c r="Q7" s="17">
        <v>292</v>
      </c>
      <c r="R7" s="17">
        <v>286</v>
      </c>
      <c r="S7" s="17">
        <v>269</v>
      </c>
      <c r="T7" s="348">
        <f>SUM(T8:T9)</f>
        <v>265</v>
      </c>
      <c r="U7" s="17">
        <f>IF(AND(T7=0,S7=0),0,IF(OR(AND(T7&gt;0,S7&lt;=0),AND(T7&lt;0,S7&gt;=0)),"nm",IF(AND(T7&lt;0,S7&lt;0),IF(-(T7/S7-1)*100&lt;-100,"(&gt;100)",-(T7/S7-1)*100),IF((T7/S7-1)*100&gt;100,"&gt;100",(T7/S7-1)*100))))</f>
        <v>-1.486988847583648</v>
      </c>
      <c r="V7" s="17">
        <f>IF(AND(T7=0,P7=0),0,IF(OR(AND(T7&gt;0,P7&lt;=0),AND(T7&lt;0,P7&gt;=0)),"nm",IF(AND(T7&lt;0,P7&lt;0),IF(-(T7/P7-1)*100&lt;-100,"(&gt;100)",-(T7/P7-1)*100),IF((T7/P7-1)*100&gt;100,"&gt;100",(T7/P7-1)*100))))</f>
        <v>-20.895522388059707</v>
      </c>
      <c r="W7" s="15"/>
      <c r="X7" s="17">
        <v>335</v>
      </c>
      <c r="Y7" s="348">
        <f>SUM(Y8:Y9)</f>
        <v>265</v>
      </c>
      <c r="Z7" s="17">
        <f>IF(AND(Y7=0,X7=0),0,IF(OR(AND(Y7&gt;0,X7&lt;=0),AND(Y7&lt;0,X7&gt;=0)),"nm",IF(AND(Y7&lt;0,X7&lt;0),IF(-(Y7/X7-1)*100&lt;-100,"(&gt;100)",-(Y7/X7-1)*100),IF((Y7/X7-1)*100&gt;100,"&gt;100",(Y7/X7-1)*100))))</f>
        <v>-20.895522388059707</v>
      </c>
    </row>
    <row r="8" spans="3:29" ht="15">
      <c r="C8" s="6" t="s">
        <v>83</v>
      </c>
      <c r="D8" s="135">
        <v>277</v>
      </c>
      <c r="E8" s="75">
        <v>160</v>
      </c>
      <c r="F8" s="75">
        <v>28</v>
      </c>
      <c r="G8" s="75">
        <f>Y8</f>
        <v>10</v>
      </c>
      <c r="I8" s="75">
        <v>293</v>
      </c>
      <c r="J8" s="75">
        <v>192</v>
      </c>
      <c r="K8" s="75">
        <v>208</v>
      </c>
      <c r="L8" s="75">
        <v>160</v>
      </c>
      <c r="M8" s="75">
        <v>127</v>
      </c>
      <c r="N8" s="75">
        <v>101</v>
      </c>
      <c r="O8" s="75">
        <v>112</v>
      </c>
      <c r="P8" s="75">
        <v>28</v>
      </c>
      <c r="Q8" s="75">
        <v>25</v>
      </c>
      <c r="R8" s="75">
        <v>10</v>
      </c>
      <c r="S8" s="75">
        <v>10</v>
      </c>
      <c r="T8" s="349">
        <v>10</v>
      </c>
      <c r="U8" s="75">
        <f>IF(AND(T8=0,S8=0),0,IF(OR(AND(T8&gt;0,S8&lt;=0),AND(T8&lt;0,S8&gt;=0)),"nm",IF(AND(T8&lt;0,S8&lt;0),IF(-(T8/S8-1)*100&lt;-100,"(&gt;100)",-(T8/S8-1)*100),IF((T8/S8-1)*100&gt;100,"&gt;100",(T8/S8-1)*100))))</f>
        <v>0</v>
      </c>
      <c r="V8" s="75">
        <f>IF(AND(T8=0,P8=0),0,IF(OR(AND(T8&gt;0,P8&lt;=0),AND(T8&lt;0,P8&gt;=0)),"nm",IF(AND(T8&lt;0,P8&lt;0),IF(-(T8/P8-1)*100&lt;-100,"(&gt;100)",-(T8/P8-1)*100),IF((T8/P8-1)*100&gt;100,"&gt;100",(T8/P8-1)*100))))</f>
        <v>-64.28571428571428</v>
      </c>
      <c r="X8" s="75">
        <v>28</v>
      </c>
      <c r="Y8" s="349">
        <v>10</v>
      </c>
      <c r="Z8" s="75">
        <f>IF(AND(Y8=0,X8=0),0,IF(OR(AND(Y8&gt;0,X8&lt;=0),AND(Y8&lt;0,X8&gt;=0)),"nm",IF(AND(Y8&lt;0,X8&lt;0),IF(-(Y8/X8-1)*100&lt;-100,"(&gt;100)",-(Y8/X8-1)*100),IF((Y8/X8-1)*100&gt;100,"&gt;100",(Y8/X8-1)*100))))</f>
        <v>-64.28571428571428</v>
      </c>
      <c r="AA8" s="18"/>
      <c r="AB8" s="18"/>
      <c r="AC8" s="18"/>
    </row>
    <row r="9" spans="3:29" ht="15">
      <c r="C9" s="6" t="s">
        <v>84</v>
      </c>
      <c r="D9" s="135">
        <v>157</v>
      </c>
      <c r="E9" s="75">
        <v>183</v>
      </c>
      <c r="F9" s="75">
        <v>307</v>
      </c>
      <c r="G9" s="75">
        <f>Y9</f>
        <v>255</v>
      </c>
      <c r="I9" s="75">
        <v>219</v>
      </c>
      <c r="J9" s="75">
        <v>167</v>
      </c>
      <c r="K9" s="75">
        <v>196</v>
      </c>
      <c r="L9" s="75">
        <v>183</v>
      </c>
      <c r="M9" s="75">
        <v>177</v>
      </c>
      <c r="N9" s="75">
        <v>192</v>
      </c>
      <c r="O9" s="75">
        <v>222</v>
      </c>
      <c r="P9" s="75">
        <v>307</v>
      </c>
      <c r="Q9" s="75">
        <v>267</v>
      </c>
      <c r="R9" s="75">
        <v>276</v>
      </c>
      <c r="S9" s="75">
        <v>259</v>
      </c>
      <c r="T9" s="349">
        <v>255</v>
      </c>
      <c r="U9" s="75">
        <f>IF(AND(T9=0,S9=0),0,IF(OR(AND(T9&gt;0,S9&lt;=0),AND(T9&lt;0,S9&gt;=0)),"nm",IF(AND(T9&lt;0,S9&lt;0),IF(-(T9/S9-1)*100&lt;-100,"(&gt;100)",-(T9/S9-1)*100),IF((T9/S9-1)*100&gt;100,"&gt;100",(T9/S9-1)*100))))</f>
        <v>-1.5444015444015413</v>
      </c>
      <c r="V9" s="75">
        <f>IF(AND(T9=0,P9=0),0,IF(OR(AND(T9&gt;0,P9&lt;=0),AND(T9&lt;0,P9&gt;=0)),"nm",IF(AND(T9&lt;0,P9&lt;0),IF(-(T9/P9-1)*100&lt;-100,"(&gt;100)",-(T9/P9-1)*100),IF((T9/P9-1)*100&gt;100,"&gt;100",(T9/P9-1)*100))))</f>
        <v>-16.938110749185665</v>
      </c>
      <c r="X9" s="75">
        <v>307</v>
      </c>
      <c r="Y9" s="349">
        <v>255</v>
      </c>
      <c r="Z9" s="75">
        <f>IF(AND(Y9=0,X9=0),0,IF(OR(AND(Y9&gt;0,X9&lt;=0),AND(Y9&lt;0,X9&gt;=0)),"nm",IF(AND(Y9&lt;0,X9&lt;0),IF(-(Y9/X9-1)*100&lt;-100,"(&gt;100)",-(Y9/X9-1)*100),IF((Y9/X9-1)*100&gt;100,"&gt;100",(Y9/X9-1)*100))))</f>
        <v>-16.938110749185665</v>
      </c>
      <c r="AA9" s="18"/>
      <c r="AB9" s="18"/>
      <c r="AC9" s="18"/>
    </row>
    <row r="10" spans="1:26" s="18" customFormat="1" ht="15">
      <c r="A10" s="58" t="s">
        <v>153</v>
      </c>
      <c r="D10" s="10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48"/>
      <c r="U10" s="17"/>
      <c r="V10" s="17"/>
      <c r="W10" s="15"/>
      <c r="X10" s="17"/>
      <c r="Y10" s="148"/>
      <c r="Z10" s="17"/>
    </row>
    <row r="11" spans="1:29" ht="15">
      <c r="A11" s="10"/>
      <c r="B11" s="22" t="s">
        <v>154</v>
      </c>
      <c r="C11" s="22"/>
      <c r="D11" s="135">
        <v>1328</v>
      </c>
      <c r="E11" s="75">
        <v>2155</v>
      </c>
      <c r="F11" s="75">
        <v>2086</v>
      </c>
      <c r="G11" s="75">
        <f>Y11</f>
        <v>1526</v>
      </c>
      <c r="I11" s="135">
        <v>1931</v>
      </c>
      <c r="J11" s="75">
        <v>2816</v>
      </c>
      <c r="K11" s="75">
        <v>2476</v>
      </c>
      <c r="L11" s="75">
        <v>2155</v>
      </c>
      <c r="M11" s="75">
        <v>2078</v>
      </c>
      <c r="N11" s="75">
        <v>1798</v>
      </c>
      <c r="O11" s="75">
        <v>2013</v>
      </c>
      <c r="P11" s="75">
        <v>2086</v>
      </c>
      <c r="Q11" s="75">
        <v>2091</v>
      </c>
      <c r="R11" s="75">
        <v>1907</v>
      </c>
      <c r="S11" s="75">
        <v>1516</v>
      </c>
      <c r="T11" s="349">
        <v>1526</v>
      </c>
      <c r="U11" s="75">
        <f>IF(AND(T11=0,S11=0),0,IF(OR(AND(T11&gt;0,S11&lt;=0),AND(T11&lt;0,S11&gt;=0)),"nm",IF(AND(T11&lt;0,S11&lt;0),IF(-(T11/S11-1)*100&lt;-100,"(&gt;100)",-(T11/S11-1)*100),IF((T11/S11-1)*100&gt;100,"&gt;100",(T11/S11-1)*100))))</f>
        <v>0.6596306068601621</v>
      </c>
      <c r="V11" s="75">
        <f>IF(AND(T11=0,P11=0),0,IF(OR(AND(T11&gt;0,P11&lt;=0),AND(T11&lt;0,P11&gt;=0)),"nm",IF(AND(T11&lt;0,P11&lt;0),IF(-(T11/P11-1)*100&lt;-100,"(&gt;100)",-(T11/P11-1)*100),IF((T11/P11-1)*100&gt;100,"&gt;100",(T11/P11-1)*100))))</f>
        <v>-26.84563758389261</v>
      </c>
      <c r="X11" s="75">
        <v>2086</v>
      </c>
      <c r="Y11" s="349">
        <v>1526</v>
      </c>
      <c r="Z11" s="75">
        <f>IF(AND(Y11=0,X11=0),0,IF(OR(AND(Y11&gt;0,X11&lt;=0),AND(Y11&lt;0,X11&gt;=0)),"nm",IF(AND(Y11&lt;0,X11&lt;0),IF(-(Y11/X11-1)*100&lt;-100,"(&gt;100)",-(Y11/X11-1)*100),IF((Y11/X11-1)*100&gt;100,"&gt;100",(Y11/X11-1)*100))))</f>
        <v>-26.84563758389261</v>
      </c>
      <c r="AA11" s="18"/>
      <c r="AB11" s="18"/>
      <c r="AC11" s="18"/>
    </row>
    <row r="12" spans="1:29" ht="15">
      <c r="A12" s="10"/>
      <c r="B12" s="22" t="s">
        <v>155</v>
      </c>
      <c r="C12" s="22"/>
      <c r="D12" s="135">
        <v>800</v>
      </c>
      <c r="E12" s="75">
        <v>1431</v>
      </c>
      <c r="F12" s="75">
        <v>737</v>
      </c>
      <c r="G12" s="75">
        <f>Y12</f>
        <v>985</v>
      </c>
      <c r="I12" s="75">
        <v>950</v>
      </c>
      <c r="J12" s="75">
        <v>791</v>
      </c>
      <c r="K12" s="75">
        <v>830</v>
      </c>
      <c r="L12" s="75">
        <v>1431</v>
      </c>
      <c r="M12" s="75">
        <v>1311</v>
      </c>
      <c r="N12" s="75">
        <v>1390</v>
      </c>
      <c r="O12" s="75">
        <v>993</v>
      </c>
      <c r="P12" s="75">
        <v>737</v>
      </c>
      <c r="Q12" s="75">
        <v>622</v>
      </c>
      <c r="R12" s="75">
        <v>596</v>
      </c>
      <c r="S12" s="75">
        <v>890</v>
      </c>
      <c r="T12" s="349">
        <v>985</v>
      </c>
      <c r="U12" s="75">
        <f>IF(AND(T12=0,S12=0),0,IF(OR(AND(T12&gt;0,S12&lt;=0),AND(T12&lt;0,S12&gt;=0)),"nm",IF(AND(T12&lt;0,S12&lt;0),IF(-(T12/S12-1)*100&lt;-100,"(&gt;100)",-(T12/S12-1)*100),IF((T12/S12-1)*100&gt;100,"&gt;100",(T12/S12-1)*100))))</f>
        <v>10.67415730337078</v>
      </c>
      <c r="V12" s="75">
        <f>IF(AND(T12=0,P12=0),0,IF(OR(AND(T12&gt;0,P12&lt;=0),AND(T12&lt;0,P12&gt;=0)),"nm",IF(AND(T12&lt;0,P12&lt;0),IF(-(T12/P12-1)*100&lt;-100,"(&gt;100)",-(T12/P12-1)*100),IF((T12/P12-1)*100&gt;100,"&gt;100",(T12/P12-1)*100))))</f>
        <v>33.649932157394844</v>
      </c>
      <c r="X12" s="75">
        <v>737</v>
      </c>
      <c r="Y12" s="349">
        <v>985</v>
      </c>
      <c r="Z12" s="75">
        <f>IF(AND(Y12=0,X12=0),0,IF(OR(AND(Y12&gt;0,X12&lt;=0),AND(Y12&lt;0,X12&gt;=0)),"nm",IF(AND(Y12&lt;0,X12&lt;0),IF(-(Y12/X12-1)*100&lt;-100,"(&gt;100)",-(Y12/X12-1)*100),IF((Y12/X12-1)*100&gt;100,"&gt;100",(Y12/X12-1)*100))))</f>
        <v>33.649932157394844</v>
      </c>
      <c r="AA12" s="18"/>
      <c r="AB12" s="18"/>
      <c r="AC12" s="18"/>
    </row>
    <row r="13" spans="1:29" ht="15">
      <c r="A13" s="10"/>
      <c r="B13" s="22" t="s">
        <v>156</v>
      </c>
      <c r="C13" s="22"/>
      <c r="D13" s="135">
        <v>264</v>
      </c>
      <c r="E13" s="75">
        <v>633</v>
      </c>
      <c r="F13" s="75">
        <v>390</v>
      </c>
      <c r="G13" s="75">
        <f>Y13</f>
        <v>393</v>
      </c>
      <c r="I13" s="135">
        <v>352</v>
      </c>
      <c r="J13" s="75">
        <v>444</v>
      </c>
      <c r="K13" s="75">
        <v>517</v>
      </c>
      <c r="L13" s="75">
        <v>633</v>
      </c>
      <c r="M13" s="75">
        <v>679</v>
      </c>
      <c r="N13" s="75">
        <v>536</v>
      </c>
      <c r="O13" s="75">
        <v>499</v>
      </c>
      <c r="P13" s="75">
        <v>390</v>
      </c>
      <c r="Q13" s="75">
        <v>385</v>
      </c>
      <c r="R13" s="75">
        <v>380</v>
      </c>
      <c r="S13" s="75">
        <v>374</v>
      </c>
      <c r="T13" s="349">
        <v>393</v>
      </c>
      <c r="U13" s="75">
        <f>IF(AND(T13=0,S13=0),0,IF(OR(AND(T13&gt;0,S13&lt;=0),AND(T13&lt;0,S13&gt;=0)),"nm",IF(AND(T13&lt;0,S13&lt;0),IF(-(T13/S13-1)*100&lt;-100,"(&gt;100)",-(T13/S13-1)*100),IF((T13/S13-1)*100&gt;100,"&gt;100",(T13/S13-1)*100))))</f>
        <v>5.080213903743314</v>
      </c>
      <c r="V13" s="75">
        <f>IF(AND(T13=0,P13=0),0,IF(OR(AND(T13&gt;0,P13&lt;=0),AND(T13&lt;0,P13&gt;=0)),"nm",IF(AND(T13&lt;0,P13&lt;0),IF(-(T13/P13-1)*100&lt;-100,"(&gt;100)",-(T13/P13-1)*100),IF((T13/P13-1)*100&gt;100,"&gt;100",(T13/P13-1)*100))))</f>
        <v>0.7692307692307665</v>
      </c>
      <c r="X13" s="75">
        <v>390</v>
      </c>
      <c r="Y13" s="349">
        <v>393</v>
      </c>
      <c r="Z13" s="75">
        <f>IF(AND(Y13=0,X13=0),0,IF(OR(AND(Y13&gt;0,X13&lt;=0),AND(Y13&lt;0,X13&gt;=0)),"nm",IF(AND(Y13&lt;0,X13&lt;0),IF(-(Y13/X13-1)*100&lt;-100,"(&gt;100)",-(Y13/X13-1)*100),IF((Y13/X13-1)*100&gt;100,"&gt;100",(Y13/X13-1)*100))))</f>
        <v>0.7692307692307665</v>
      </c>
      <c r="AA13" s="18"/>
      <c r="AB13" s="18"/>
      <c r="AC13" s="18"/>
    </row>
    <row r="14" spans="1:26" s="18" customFormat="1" ht="15">
      <c r="A14" s="58" t="s">
        <v>157</v>
      </c>
      <c r="C14" s="22"/>
      <c r="D14" s="10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8"/>
      <c r="U14" s="17"/>
      <c r="V14" s="17"/>
      <c r="W14" s="15"/>
      <c r="X14" s="17"/>
      <c r="Y14" s="148"/>
      <c r="Z14" s="17"/>
    </row>
    <row r="15" spans="2:29" ht="15">
      <c r="B15" s="22" t="s">
        <v>158</v>
      </c>
      <c r="C15" s="22"/>
      <c r="D15" s="135">
        <v>556</v>
      </c>
      <c r="E15" s="75">
        <v>540</v>
      </c>
      <c r="F15" s="75">
        <v>250</v>
      </c>
      <c r="G15" s="75">
        <f>Y15</f>
        <v>355</v>
      </c>
      <c r="I15" s="75">
        <v>817</v>
      </c>
      <c r="J15" s="75">
        <v>800</v>
      </c>
      <c r="K15" s="75">
        <v>629</v>
      </c>
      <c r="L15" s="75">
        <v>540</v>
      </c>
      <c r="M15" s="75">
        <v>520</v>
      </c>
      <c r="N15" s="75">
        <v>349</v>
      </c>
      <c r="O15" s="75">
        <v>284</v>
      </c>
      <c r="P15" s="75">
        <v>250</v>
      </c>
      <c r="Q15" s="75">
        <v>274</v>
      </c>
      <c r="R15" s="75">
        <v>269</v>
      </c>
      <c r="S15" s="75">
        <v>335</v>
      </c>
      <c r="T15" s="349">
        <v>355</v>
      </c>
      <c r="U15" s="75">
        <f>IF(AND(T15=0,S15=0),0,IF(OR(AND(T15&gt;0,S15&lt;=0),AND(T15&lt;0,S15&gt;=0)),"nm",IF(AND(T15&lt;0,S15&lt;0),IF(-(T15/S15-1)*100&lt;-100,"(&gt;100)",-(T15/S15-1)*100),IF((T15/S15-1)*100&gt;100,"&gt;100",(T15/S15-1)*100))))</f>
        <v>5.970149253731338</v>
      </c>
      <c r="V15" s="75">
        <f>IF(AND(T15=0,P15=0),0,IF(OR(AND(T15&gt;0,P15&lt;=0),AND(T15&lt;0,P15&gt;=0)),"nm",IF(AND(T15&lt;0,P15&lt;0),IF(-(T15/P15-1)*100&lt;-100,"(&gt;100)",-(T15/P15-1)*100),IF((T15/P15-1)*100&gt;100,"&gt;100",(T15/P15-1)*100))))</f>
        <v>41.99999999999999</v>
      </c>
      <c r="X15" s="75">
        <v>250</v>
      </c>
      <c r="Y15" s="349">
        <v>355</v>
      </c>
      <c r="Z15" s="75">
        <f>IF(AND(Y15=0,X15=0),0,IF(OR(AND(Y15&gt;0,X15&lt;=0),AND(Y15&lt;0,X15&gt;=0)),"nm",IF(AND(Y15&lt;0,X15&lt;0),IF(-(Y15/X15-1)*100&lt;-100,"(&gt;100)",-(Y15/X15-1)*100),IF((Y15/X15-1)*100&gt;100,"&gt;100",(Y15/X15-1)*100))))</f>
        <v>41.99999999999999</v>
      </c>
      <c r="AA15" s="18"/>
      <c r="AB15" s="18"/>
      <c r="AC15" s="18"/>
    </row>
    <row r="16" spans="2:29" ht="15">
      <c r="B16" s="22" t="s">
        <v>159</v>
      </c>
      <c r="C16" s="22"/>
      <c r="D16" s="135">
        <v>43</v>
      </c>
      <c r="E16" s="75">
        <v>124</v>
      </c>
      <c r="F16" s="75">
        <v>85</v>
      </c>
      <c r="G16" s="75">
        <f>Y16</f>
        <v>78</v>
      </c>
      <c r="I16" s="75">
        <v>121</v>
      </c>
      <c r="J16" s="75">
        <v>231</v>
      </c>
      <c r="K16" s="75">
        <v>149</v>
      </c>
      <c r="L16" s="75">
        <v>124</v>
      </c>
      <c r="M16" s="75">
        <v>106</v>
      </c>
      <c r="N16" s="75">
        <v>116</v>
      </c>
      <c r="O16" s="75">
        <v>112</v>
      </c>
      <c r="P16" s="75">
        <v>85</v>
      </c>
      <c r="Q16" s="75">
        <v>99</v>
      </c>
      <c r="R16" s="75">
        <v>106</v>
      </c>
      <c r="S16" s="75">
        <v>83</v>
      </c>
      <c r="T16" s="349">
        <v>78</v>
      </c>
      <c r="U16" s="75">
        <f>IF(AND(T16=0,S16=0),0,IF(OR(AND(T16&gt;0,S16&lt;=0),AND(T16&lt;0,S16&gt;=0)),"nm",IF(AND(T16&lt;0,S16&lt;0),IF(-(T16/S16-1)*100&lt;-100,"(&gt;100)",-(T16/S16-1)*100),IF((T16/S16-1)*100&gt;100,"&gt;100",(T16/S16-1)*100))))</f>
        <v>-6.024096385542165</v>
      </c>
      <c r="V16" s="75">
        <f>IF(AND(T16=0,P16=0),0,IF(OR(AND(T16&gt;0,P16&lt;=0),AND(T16&lt;0,P16&gt;=0)),"nm",IF(AND(T16&lt;0,P16&lt;0),IF(-(T16/P16-1)*100&lt;-100,"(&gt;100)",-(T16/P16-1)*100),IF((T16/P16-1)*100&gt;100,"&gt;100",(T16/P16-1)*100))))</f>
        <v>-8.235294117647063</v>
      </c>
      <c r="X16" s="75">
        <v>85</v>
      </c>
      <c r="Y16" s="349">
        <v>78</v>
      </c>
      <c r="Z16" s="75">
        <f>IF(AND(Y16=0,X16=0),0,IF(OR(AND(Y16&gt;0,X16&lt;=0),AND(Y16&lt;0,X16&gt;=0)),"nm",IF(AND(Y16&lt;0,X16&lt;0),IF(-(Y16/X16-1)*100&lt;-100,"(&gt;100)",-(Y16/X16-1)*100),IF((Y16/X16-1)*100&gt;100,"&gt;100",(Y16/X16-1)*100))))</f>
        <v>-8.235294117647063</v>
      </c>
      <c r="AA16" s="18"/>
      <c r="AB16" s="18"/>
      <c r="AC16" s="18"/>
    </row>
    <row r="17" spans="2:29" ht="15">
      <c r="B17" s="22" t="s">
        <v>160</v>
      </c>
      <c r="C17" s="22"/>
      <c r="D17" s="135">
        <v>16</v>
      </c>
      <c r="E17" s="75">
        <v>22</v>
      </c>
      <c r="F17" s="75">
        <v>38</v>
      </c>
      <c r="G17" s="75">
        <f>Y17</f>
        <v>41</v>
      </c>
      <c r="I17" s="75">
        <v>18</v>
      </c>
      <c r="J17" s="75">
        <v>13</v>
      </c>
      <c r="K17" s="75">
        <v>13</v>
      </c>
      <c r="L17" s="75">
        <v>22</v>
      </c>
      <c r="M17" s="75">
        <v>24</v>
      </c>
      <c r="N17" s="75">
        <v>45</v>
      </c>
      <c r="O17" s="75">
        <v>37</v>
      </c>
      <c r="P17" s="75">
        <v>38</v>
      </c>
      <c r="Q17" s="75">
        <v>40</v>
      </c>
      <c r="R17" s="75">
        <v>40</v>
      </c>
      <c r="S17" s="75">
        <v>43</v>
      </c>
      <c r="T17" s="349">
        <v>41</v>
      </c>
      <c r="U17" s="75">
        <f>IF(AND(T17=0,S17=0),0,IF(OR(AND(T17&gt;0,S17&lt;=0),AND(T17&lt;0,S17&gt;=0)),"nm",IF(AND(T17&lt;0,S17&lt;0),IF(-(T17/S17-1)*100&lt;-100,"(&gt;100)",-(T17/S17-1)*100),IF((T17/S17-1)*100&gt;100,"&gt;100",(T17/S17-1)*100))))</f>
        <v>-4.651162790697672</v>
      </c>
      <c r="V17" s="75">
        <f>IF(AND(T17=0,P17=0),0,IF(OR(AND(T17&gt;0,P17&lt;=0),AND(T17&lt;0,P17&gt;=0)),"nm",IF(AND(T17&lt;0,P17&lt;0),IF(-(T17/P17-1)*100&lt;-100,"(&gt;100)",-(T17/P17-1)*100),IF((T17/P17-1)*100&gt;100,"&gt;100",(T17/P17-1)*100))))</f>
        <v>7.8947368421052655</v>
      </c>
      <c r="X17" s="75">
        <v>38</v>
      </c>
      <c r="Y17" s="349">
        <v>41</v>
      </c>
      <c r="Z17" s="75">
        <f>IF(AND(Y17=0,X17=0),0,IF(OR(AND(Y17&gt;0,X17&lt;=0),AND(Y17&lt;0,X17&gt;=0)),"nm",IF(AND(Y17&lt;0,X17&lt;0),IF(-(Y17/X17-1)*100&lt;-100,"(&gt;100)",-(Y17/X17-1)*100),IF((Y17/X17-1)*100&gt;100,"&gt;100",(Y17/X17-1)*100))))</f>
        <v>7.8947368421052655</v>
      </c>
      <c r="AA17" s="18"/>
      <c r="AB17" s="18"/>
      <c r="AC17" s="18"/>
    </row>
    <row r="18" spans="2:29" ht="15">
      <c r="B18" s="22" t="s">
        <v>161</v>
      </c>
      <c r="C18" s="22"/>
      <c r="D18" s="135">
        <v>223</v>
      </c>
      <c r="E18" s="75">
        <v>300</v>
      </c>
      <c r="F18" s="75">
        <v>317</v>
      </c>
      <c r="G18" s="75">
        <f>Y18</f>
        <v>213</v>
      </c>
      <c r="I18" s="75">
        <v>259</v>
      </c>
      <c r="J18" s="75">
        <v>266</v>
      </c>
      <c r="K18" s="75">
        <v>349</v>
      </c>
      <c r="L18" s="75">
        <v>300</v>
      </c>
      <c r="M18" s="75">
        <v>285</v>
      </c>
      <c r="N18" s="75">
        <v>242</v>
      </c>
      <c r="O18" s="75">
        <v>346</v>
      </c>
      <c r="P18" s="75">
        <v>317</v>
      </c>
      <c r="Q18" s="75">
        <v>310</v>
      </c>
      <c r="R18" s="75">
        <v>258</v>
      </c>
      <c r="S18" s="75">
        <v>135</v>
      </c>
      <c r="T18" s="349">
        <v>213</v>
      </c>
      <c r="U18" s="75">
        <f>IF(AND(T18=0,S18=0),0,IF(OR(AND(T18&gt;0,S18&lt;=0),AND(T18&lt;0,S18&gt;=0)),"nm",IF(AND(T18&lt;0,S18&lt;0),IF(-(T18/S18-1)*100&lt;-100,"(&gt;100)",-(T18/S18-1)*100),IF((T18/S18-1)*100&gt;100,"&gt;100",(T18/S18-1)*100))))</f>
        <v>57.77777777777777</v>
      </c>
      <c r="V18" s="75">
        <f>IF(AND(T18=0,P18=0),0,IF(OR(AND(T18&gt;0,P18&lt;=0),AND(T18&lt;0,P18&gt;=0)),"nm",IF(AND(T18&lt;0,P18&lt;0),IF(-(T18/P18-1)*100&lt;-100,"(&gt;100)",-(T18/P18-1)*100),IF((T18/P18-1)*100&gt;100,"&gt;100",(T18/P18-1)*100))))</f>
        <v>-32.807570977917976</v>
      </c>
      <c r="X18" s="75">
        <v>317</v>
      </c>
      <c r="Y18" s="349">
        <v>213</v>
      </c>
      <c r="Z18" s="75">
        <f>IF(AND(Y18=0,X18=0),0,IF(OR(AND(Y18&gt;0,X18&lt;=0),AND(Y18&lt;0,X18&gt;=0)),"nm",IF(AND(Y18&lt;0,X18&lt;0),IF(-(Y18/X18-1)*100&lt;-100,"(&gt;100)",-(Y18/X18-1)*100),IF((Y18/X18-1)*100&gt;100,"&gt;100",(Y18/X18-1)*100))))</f>
        <v>-32.807570977917976</v>
      </c>
      <c r="AA18" s="18"/>
      <c r="AB18" s="18"/>
      <c r="AC18" s="18"/>
    </row>
    <row r="19" spans="2:29" ht="15">
      <c r="B19" s="22" t="s">
        <v>105</v>
      </c>
      <c r="C19" s="22"/>
      <c r="D19" s="135">
        <f>D5-D15-D16-D17-D18</f>
        <v>1554</v>
      </c>
      <c r="E19" s="75">
        <f>E5-E15-E16-E17-E18</f>
        <v>3233</v>
      </c>
      <c r="F19" s="75">
        <v>2523</v>
      </c>
      <c r="G19" s="75">
        <f>Y19</f>
        <v>2217</v>
      </c>
      <c r="I19" s="75">
        <v>2018</v>
      </c>
      <c r="J19" s="75">
        <f>J5-J15-J16-J17-J18</f>
        <v>2741</v>
      </c>
      <c r="K19" s="75">
        <v>2683</v>
      </c>
      <c r="L19" s="75">
        <v>3233</v>
      </c>
      <c r="M19" s="75">
        <v>3133</v>
      </c>
      <c r="N19" s="75">
        <v>2972</v>
      </c>
      <c r="O19" s="75">
        <v>2726</v>
      </c>
      <c r="P19" s="75">
        <v>2523</v>
      </c>
      <c r="Q19" s="75">
        <v>2375</v>
      </c>
      <c r="R19" s="75">
        <v>2210</v>
      </c>
      <c r="S19" s="75">
        <v>2184</v>
      </c>
      <c r="T19" s="349">
        <v>2217</v>
      </c>
      <c r="U19" s="75">
        <f>IF(AND(T19=0,S19=0),0,IF(OR(AND(T19&gt;0,S19&lt;=0),AND(T19&lt;0,S19&gt;=0)),"nm",IF(AND(T19&lt;0,S19&lt;0),IF(-(T19/S19-1)*100&lt;-100,"(&gt;100)",-(T19/S19-1)*100),IF((T19/S19-1)*100&gt;100,"&gt;100",(T19/S19-1)*100))))</f>
        <v>1.5109890109890056</v>
      </c>
      <c r="V19" s="75">
        <f>IF(AND(T19=0,P19=0),0,IF(OR(AND(T19&gt;0,P19&lt;=0),AND(T19&lt;0,P19&gt;=0)),"nm",IF(AND(T19&lt;0,P19&lt;0),IF(-(T19/P19-1)*100&lt;-100,"(&gt;100)",-(T19/P19-1)*100),IF((T19/P19-1)*100&gt;100,"&gt;100",(T19/P19-1)*100))))</f>
        <v>-12.128418549346021</v>
      </c>
      <c r="X19" s="75">
        <v>2523</v>
      </c>
      <c r="Y19" s="349">
        <v>2217</v>
      </c>
      <c r="Z19" s="75">
        <f>IF(AND(Y19=0,X19=0),0,IF(OR(AND(Y19&gt;0,X19&lt;=0),AND(Y19&lt;0,X19&gt;=0)),"nm",IF(AND(Y19&lt;0,X19&lt;0),IF(-(Y19/X19-1)*100&lt;-100,"(&gt;100)",-(Y19/X19-1)*100),IF((Y19/X19-1)*100&gt;100,"&gt;100",(Y19/X19-1)*100))))</f>
        <v>-12.128418549346021</v>
      </c>
      <c r="AA19" s="18"/>
      <c r="AB19" s="18"/>
      <c r="AC19" s="18"/>
    </row>
    <row r="20" spans="1:29" ht="15">
      <c r="A20" s="58" t="s">
        <v>165</v>
      </c>
      <c r="C20" s="22"/>
      <c r="D20" s="135"/>
      <c r="T20" s="146"/>
      <c r="Y20" s="146"/>
      <c r="AA20" s="18"/>
      <c r="AB20" s="18"/>
      <c r="AC20" s="18"/>
    </row>
    <row r="21" spans="2:29" ht="15">
      <c r="B21" s="22" t="s">
        <v>166</v>
      </c>
      <c r="C21" s="22"/>
      <c r="D21" s="135">
        <v>857</v>
      </c>
      <c r="E21" s="75">
        <v>1802</v>
      </c>
      <c r="F21" s="75">
        <v>1294</v>
      </c>
      <c r="G21" s="75">
        <f>Y21</f>
        <v>1161</v>
      </c>
      <c r="I21" s="75">
        <v>1107</v>
      </c>
      <c r="J21" s="75">
        <v>1547</v>
      </c>
      <c r="K21" s="75">
        <v>1313</v>
      </c>
      <c r="L21" s="75">
        <v>1802</v>
      </c>
      <c r="M21" s="75">
        <v>1653</v>
      </c>
      <c r="N21" s="75">
        <v>969</v>
      </c>
      <c r="O21" s="75">
        <v>1323</v>
      </c>
      <c r="P21" s="75">
        <v>1294</v>
      </c>
      <c r="Q21" s="75">
        <v>1178</v>
      </c>
      <c r="R21" s="75">
        <v>1592</v>
      </c>
      <c r="S21" s="75">
        <v>1019</v>
      </c>
      <c r="T21" s="349">
        <v>1161</v>
      </c>
      <c r="U21" s="75">
        <f>IF(AND(T21=0,S21=0),0,IF(OR(AND(T21&gt;0,S21&lt;=0),AND(T21&lt;0,S21&gt;=0)),"nm",IF(AND(T21&lt;0,S21&lt;0),IF(-(T21/S21-1)*100&lt;-100,"(&gt;100)",-(T21/S21-1)*100),IF((T21/S21-1)*100&gt;100,"&gt;100",(T21/S21-1)*100))))</f>
        <v>13.935230618253192</v>
      </c>
      <c r="V21" s="75">
        <f>IF(AND(T21=0,P21=0),0,IF(OR(AND(T21&gt;0,P21&lt;=0),AND(T21&lt;0,P21&gt;=0)),"nm",IF(AND(T21&lt;0,P21&lt;0),IF(-(T21/P21-1)*100&lt;-100,"(&gt;100)",-(T21/P21-1)*100),IF((T21/P21-1)*100&gt;100,"&gt;100",(T21/P21-1)*100))))</f>
        <v>-10.278207109737247</v>
      </c>
      <c r="X21" s="75">
        <v>1294</v>
      </c>
      <c r="Y21" s="349">
        <v>1161</v>
      </c>
      <c r="Z21" s="75">
        <f>IF(AND(Y21=0,X21=0),0,IF(OR(AND(Y21&gt;0,X21&lt;=0),AND(Y21&lt;0,X21&gt;=0)),"nm",IF(AND(Y21&lt;0,X21&lt;0),IF(-(Y21/X21-1)*100&lt;-100,"(&gt;100)",-(Y21/X21-1)*100),IF((Y21/X21-1)*100&gt;100,"&gt;100",(Y21/X21-1)*100))))</f>
        <v>-10.278207109737247</v>
      </c>
      <c r="AA21" s="18"/>
      <c r="AB21" s="18"/>
      <c r="AC21" s="18"/>
    </row>
    <row r="22" spans="2:29" ht="15">
      <c r="B22" s="22" t="s">
        <v>167</v>
      </c>
      <c r="C22" s="22"/>
      <c r="D22" s="135">
        <v>463</v>
      </c>
      <c r="E22" s="75">
        <v>358</v>
      </c>
      <c r="F22" s="75">
        <v>225</v>
      </c>
      <c r="G22" s="75">
        <f>Y22</f>
        <v>169</v>
      </c>
      <c r="I22" s="75">
        <v>589</v>
      </c>
      <c r="J22" s="75">
        <v>1036</v>
      </c>
      <c r="K22" s="75">
        <v>648</v>
      </c>
      <c r="L22" s="75">
        <v>358</v>
      </c>
      <c r="M22" s="75">
        <v>265</v>
      </c>
      <c r="N22" s="75">
        <v>771</v>
      </c>
      <c r="O22" s="75">
        <v>198</v>
      </c>
      <c r="P22" s="75">
        <v>225</v>
      </c>
      <c r="Q22" s="75">
        <v>328</v>
      </c>
      <c r="R22" s="75">
        <v>221</v>
      </c>
      <c r="S22" s="75">
        <v>675</v>
      </c>
      <c r="T22" s="349">
        <v>169</v>
      </c>
      <c r="U22" s="75">
        <f>IF(AND(T22=0,S22=0),0,IF(OR(AND(T22&gt;0,S22&lt;=0),AND(T22&lt;0,S22&gt;=0)),"nm",IF(AND(T22&lt;0,S22&lt;0),IF(-(T22/S22-1)*100&lt;-100,"(&gt;100)",-(T22/S22-1)*100),IF((T22/S22-1)*100&gt;100,"&gt;100",(T22/S22-1)*100))))</f>
        <v>-74.96296296296296</v>
      </c>
      <c r="V22" s="75">
        <f>IF(AND(T22=0,P22=0),0,IF(OR(AND(T22&gt;0,P22&lt;=0),AND(T22&lt;0,P22&gt;=0)),"nm",IF(AND(T22&lt;0,P22&lt;0),IF(-(T22/P22-1)*100&lt;-100,"(&gt;100)",-(T22/P22-1)*100),IF((T22/P22-1)*100&gt;100,"&gt;100",(T22/P22-1)*100))))</f>
        <v>-24.888888888888893</v>
      </c>
      <c r="X22" s="75">
        <v>225</v>
      </c>
      <c r="Y22" s="349">
        <v>169</v>
      </c>
      <c r="Z22" s="75">
        <f>IF(AND(Y22=0,X22=0),0,IF(OR(AND(Y22&gt;0,X22&lt;=0),AND(Y22&lt;0,X22&gt;=0)),"nm",IF(AND(Y22&lt;0,X22&lt;0),IF(-(Y22/X22-1)*100&lt;-100,"(&gt;100)",-(Y22/X22-1)*100),IF((Y22/X22-1)*100&gt;100,"&gt;100",(Y22/X22-1)*100))))</f>
        <v>-24.888888888888893</v>
      </c>
      <c r="AA22" s="18"/>
      <c r="AB22" s="18"/>
      <c r="AC22" s="18"/>
    </row>
    <row r="23" spans="2:29" ht="15">
      <c r="B23" s="22" t="s">
        <v>168</v>
      </c>
      <c r="C23" s="22"/>
      <c r="D23" s="135">
        <v>326</v>
      </c>
      <c r="E23" s="75">
        <v>113</v>
      </c>
      <c r="F23" s="75">
        <v>124</v>
      </c>
      <c r="G23" s="75">
        <f>Y23</f>
        <v>607</v>
      </c>
      <c r="I23" s="75">
        <v>495</v>
      </c>
      <c r="J23" s="75">
        <v>468</v>
      </c>
      <c r="K23" s="75">
        <v>655</v>
      </c>
      <c r="L23" s="75">
        <v>113</v>
      </c>
      <c r="M23" s="75">
        <v>245</v>
      </c>
      <c r="N23" s="75">
        <v>141</v>
      </c>
      <c r="O23" s="75">
        <v>655</v>
      </c>
      <c r="P23" s="75">
        <v>124</v>
      </c>
      <c r="Q23" s="75">
        <v>93</v>
      </c>
      <c r="R23" s="75">
        <v>134</v>
      </c>
      <c r="S23" s="75">
        <v>129</v>
      </c>
      <c r="T23" s="349">
        <v>607</v>
      </c>
      <c r="U23" s="75" t="str">
        <f>IF(AND(T23=0,S23=0),0,IF(OR(AND(T23&gt;0,S23&lt;=0),AND(T23&lt;0,S23&gt;=0)),"nm",IF(AND(T23&lt;0,S23&lt;0),IF(-(T23/S23-1)*100&lt;-100,"(&gt;100)",-(T23/S23-1)*100),IF((T23/S23-1)*100&gt;100,"&gt;100",(T23/S23-1)*100))))</f>
        <v>&gt;100</v>
      </c>
      <c r="V23" s="75" t="str">
        <f>IF(AND(T23=0,P23=0),0,IF(OR(AND(T23&gt;0,P23&lt;=0),AND(T23&lt;0,P23&gt;=0)),"nm",IF(AND(T23&lt;0,P23&lt;0),IF(-(T23/P23-1)*100&lt;-100,"(&gt;100)",-(T23/P23-1)*100),IF((T23/P23-1)*100&gt;100,"&gt;100",(T23/P23-1)*100))))</f>
        <v>&gt;100</v>
      </c>
      <c r="X23" s="75">
        <v>124</v>
      </c>
      <c r="Y23" s="349">
        <v>607</v>
      </c>
      <c r="Z23" s="75" t="str">
        <f>IF(AND(Y23=0,X23=0),0,IF(OR(AND(Y23&gt;0,X23&lt;=0),AND(Y23&lt;0,X23&gt;=0)),"nm",IF(AND(Y23&lt;0,X23&lt;0),IF(-(Y23/X23-1)*100&lt;-100,"(&gt;100)",-(Y23/X23-1)*100),IF((Y23/X23-1)*100&gt;100,"&gt;100",(Y23/X23-1)*100))))</f>
        <v>&gt;100</v>
      </c>
      <c r="AA23" s="18"/>
      <c r="AB23" s="18"/>
      <c r="AC23" s="18"/>
    </row>
    <row r="24" spans="2:29" ht="15">
      <c r="B24" s="22" t="s">
        <v>169</v>
      </c>
      <c r="C24" s="22"/>
      <c r="D24" s="135">
        <v>746</v>
      </c>
      <c r="E24" s="75">
        <v>1946</v>
      </c>
      <c r="F24" s="75">
        <v>1570</v>
      </c>
      <c r="G24" s="75">
        <f>Y24</f>
        <v>967</v>
      </c>
      <c r="I24" s="75">
        <v>1042</v>
      </c>
      <c r="J24" s="75">
        <v>1000</v>
      </c>
      <c r="K24" s="75">
        <v>1207</v>
      </c>
      <c r="L24" s="75">
        <v>1946</v>
      </c>
      <c r="M24" s="75">
        <v>1905</v>
      </c>
      <c r="N24" s="75">
        <v>1843</v>
      </c>
      <c r="O24" s="75">
        <v>1329</v>
      </c>
      <c r="P24" s="75">
        <v>1570</v>
      </c>
      <c r="Q24" s="75">
        <v>1499</v>
      </c>
      <c r="R24" s="75">
        <v>936</v>
      </c>
      <c r="S24" s="75">
        <v>957</v>
      </c>
      <c r="T24" s="349">
        <v>967</v>
      </c>
      <c r="U24" s="75">
        <f>IF(AND(T24=0,S24=0),0,IF(OR(AND(T24&gt;0,S24&lt;=0),AND(T24&lt;0,S24&gt;=0)),"nm",IF(AND(T24&lt;0,S24&lt;0),IF(-(T24/S24-1)*100&lt;-100,"(&gt;100)",-(T24/S24-1)*100),IF((T24/S24-1)*100&gt;100,"&gt;100",(T24/S24-1)*100))))</f>
        <v>1.0449320794148287</v>
      </c>
      <c r="V24" s="75">
        <f>IF(AND(T24=0,P24=0),0,IF(OR(AND(T24&gt;0,P24&lt;=0),AND(T24&lt;0,P24&gt;=0)),"nm",IF(AND(T24&lt;0,P24&lt;0),IF(-(T24/P24-1)*100&lt;-100,"(&gt;100)",-(T24/P24-1)*100),IF((T24/P24-1)*100&gt;100,"&gt;100",(T24/P24-1)*100))))</f>
        <v>-38.40764331210191</v>
      </c>
      <c r="X24" s="75">
        <v>1570</v>
      </c>
      <c r="Y24" s="349">
        <v>967</v>
      </c>
      <c r="Z24" s="75">
        <f>IF(AND(Y24=0,X24=0),0,IF(OR(AND(Y24&gt;0,X24&lt;=0),AND(Y24&lt;0,X24&gt;=0)),"nm",IF(AND(Y24&lt;0,X24&lt;0),IF(-(Y24/X24-1)*100&lt;-100,"(&gt;100)",-(Y24/X24-1)*100),IF((Y24/X24-1)*100&gt;100,"&gt;100",(Y24/X24-1)*100))))</f>
        <v>-38.40764331210191</v>
      </c>
      <c r="AA24" s="18"/>
      <c r="AB24" s="18"/>
      <c r="AC24" s="18"/>
    </row>
    <row r="25" spans="3:29" ht="15">
      <c r="C25" s="22"/>
      <c r="D25" s="135"/>
      <c r="T25" s="146"/>
      <c r="Y25" s="146"/>
      <c r="AA25" s="17"/>
      <c r="AB25" s="18"/>
      <c r="AC25" s="18"/>
    </row>
    <row r="26" spans="1:26" s="18" customFormat="1" ht="15">
      <c r="A26" s="18" t="s">
        <v>206</v>
      </c>
      <c r="D26" s="106">
        <v>319</v>
      </c>
      <c r="E26" s="17">
        <v>533</v>
      </c>
      <c r="F26" s="17">
        <v>616</v>
      </c>
      <c r="G26" s="17">
        <f>Y26</f>
        <v>990</v>
      </c>
      <c r="H26" s="17"/>
      <c r="I26" s="17">
        <v>387</v>
      </c>
      <c r="J26" s="17">
        <v>693</v>
      </c>
      <c r="K26" s="17">
        <v>552</v>
      </c>
      <c r="L26" s="17">
        <v>533</v>
      </c>
      <c r="M26" s="17">
        <v>542</v>
      </c>
      <c r="N26" s="17">
        <v>536</v>
      </c>
      <c r="O26" s="17">
        <v>670</v>
      </c>
      <c r="P26" s="17">
        <v>616</v>
      </c>
      <c r="Q26" s="17">
        <v>582</v>
      </c>
      <c r="R26" s="17">
        <v>1101</v>
      </c>
      <c r="S26" s="17">
        <v>987</v>
      </c>
      <c r="T26" s="348">
        <f>SUM(T28:T30)</f>
        <v>990</v>
      </c>
      <c r="U26" s="17">
        <f>IF(AND(T26=0,S26=0),0,IF(OR(AND(T26&gt;0,S26&lt;=0),AND(T26&lt;0,S26&gt;=0)),"nm",IF(AND(T26&lt;0,S26&lt;0),IF(-(T26/S26-1)*100&lt;-100,"(&gt;100)",-(T26/S26-1)*100),IF((T26/S26-1)*100&gt;100,"&gt;100",(T26/S26-1)*100))))</f>
        <v>0.3039513677811634</v>
      </c>
      <c r="V26" s="17">
        <f>IF(AND(T26=0,P26=0),0,IF(OR(AND(T26&gt;0,P26&lt;=0),AND(T26&lt;0,P26&gt;=0)),"nm",IF(AND(T26&lt;0,P26&lt;0),IF(-(T26/P26-1)*100&lt;-100,"(&gt;100)",-(T26/P26-1)*100),IF((T26/P26-1)*100&gt;100,"&gt;100",(T26/P26-1)*100))))</f>
        <v>60.71428571428572</v>
      </c>
      <c r="W26" s="15"/>
      <c r="X26" s="17">
        <v>616</v>
      </c>
      <c r="Y26" s="348">
        <f>SUM(Y28:Y30)</f>
        <v>990</v>
      </c>
      <c r="Z26" s="17">
        <f>IF(AND(Y26=0,X26=0),0,IF(OR(AND(Y26&gt;0,X26&lt;=0),AND(Y26&lt;0,X26&gt;=0)),"nm",IF(AND(Y26&lt;0,X26&lt;0),IF(-(Y26/X26-1)*100&lt;-100,"(&gt;100)",-(Y26/X26-1)*100),IF((Y26/X26-1)*100&gt;100,"&gt;100",(Y26/X26-1)*100))))</f>
        <v>60.71428571428572</v>
      </c>
    </row>
    <row r="27" spans="1:29" ht="15">
      <c r="A27" s="58" t="s">
        <v>153</v>
      </c>
      <c r="C27" s="22"/>
      <c r="D27" s="135"/>
      <c r="T27" s="349"/>
      <c r="Y27" s="349"/>
      <c r="AA27" s="18"/>
      <c r="AB27" s="18"/>
      <c r="AC27" s="18"/>
    </row>
    <row r="28" spans="1:29" ht="15">
      <c r="A28" s="18"/>
      <c r="B28" s="22" t="s">
        <v>154</v>
      </c>
      <c r="C28" s="22"/>
      <c r="D28" s="135">
        <v>213</v>
      </c>
      <c r="E28" s="75">
        <v>389</v>
      </c>
      <c r="F28" s="75">
        <v>443</v>
      </c>
      <c r="G28" s="75">
        <f>Y28</f>
        <v>835</v>
      </c>
      <c r="I28" s="75">
        <v>282</v>
      </c>
      <c r="J28" s="75">
        <v>467</v>
      </c>
      <c r="K28" s="75">
        <v>440</v>
      </c>
      <c r="L28" s="75">
        <v>389</v>
      </c>
      <c r="M28" s="75">
        <v>402</v>
      </c>
      <c r="N28" s="75">
        <v>385</v>
      </c>
      <c r="O28" s="75">
        <v>422</v>
      </c>
      <c r="P28" s="75">
        <v>443</v>
      </c>
      <c r="Q28" s="75">
        <v>443</v>
      </c>
      <c r="R28" s="75">
        <v>951</v>
      </c>
      <c r="S28" s="75">
        <v>862</v>
      </c>
      <c r="T28" s="349">
        <v>835</v>
      </c>
      <c r="U28" s="75">
        <f>IF(AND(T28=0,S28=0),0,IF(OR(AND(T28&gt;0,S28&lt;=0),AND(T28&lt;0,S28&gt;=0)),"nm",IF(AND(T28&lt;0,S28&lt;0),IF(-(T28/S28-1)*100&lt;-100,"(&gt;100)",-(T28/S28-1)*100),IF((T28/S28-1)*100&gt;100,"&gt;100",(T28/S28-1)*100))))</f>
        <v>-3.132250580046403</v>
      </c>
      <c r="V28" s="75">
        <f>IF(AND(T28=0,P28=0),0,IF(OR(AND(T28&gt;0,P28&lt;=0),AND(T28&lt;0,P28&gt;=0)),"nm",IF(AND(T28&lt;0,P28&lt;0),IF(-(T28/P28-1)*100&lt;-100,"(&gt;100)",-(T28/P28-1)*100),IF((T28/P28-1)*100&gt;100,"&gt;100",(T28/P28-1)*100))))</f>
        <v>88.48758465011286</v>
      </c>
      <c r="X28" s="75">
        <v>443</v>
      </c>
      <c r="Y28" s="349">
        <v>835</v>
      </c>
      <c r="Z28" s="75">
        <f>IF(AND(Y28=0,X28=0),0,IF(OR(AND(Y28&gt;0,X28&lt;=0),AND(Y28&lt;0,X28&gt;=0)),"nm",IF(AND(Y28&lt;0,X28&lt;0),IF(-(Y28/X28-1)*100&lt;-100,"(&gt;100)",-(Y28/X28-1)*100),IF((Y28/X28-1)*100&gt;100,"&gt;100",(Y28/X28-1)*100))))</f>
        <v>88.48758465011286</v>
      </c>
      <c r="AA28" s="18"/>
      <c r="AB28" s="18"/>
      <c r="AC28" s="18"/>
    </row>
    <row r="29" spans="2:29" ht="15">
      <c r="B29" s="22" t="s">
        <v>155</v>
      </c>
      <c r="C29" s="22"/>
      <c r="D29" s="135">
        <v>57</v>
      </c>
      <c r="E29" s="75">
        <v>90</v>
      </c>
      <c r="F29" s="75">
        <v>145</v>
      </c>
      <c r="G29" s="75">
        <f>Y29</f>
        <v>120</v>
      </c>
      <c r="I29" s="75">
        <v>61</v>
      </c>
      <c r="J29" s="75">
        <v>169</v>
      </c>
      <c r="K29" s="75">
        <v>68</v>
      </c>
      <c r="L29" s="75">
        <v>90</v>
      </c>
      <c r="M29" s="75">
        <v>106</v>
      </c>
      <c r="N29" s="75">
        <v>116</v>
      </c>
      <c r="O29" s="75">
        <v>218</v>
      </c>
      <c r="P29" s="75">
        <v>145</v>
      </c>
      <c r="Q29" s="75">
        <v>109</v>
      </c>
      <c r="R29" s="75">
        <v>122</v>
      </c>
      <c r="S29" s="75">
        <v>103</v>
      </c>
      <c r="T29" s="349">
        <v>120</v>
      </c>
      <c r="U29" s="75">
        <f>IF(AND(T29=0,S29=0),0,IF(OR(AND(T29&gt;0,S29&lt;=0),AND(T29&lt;0,S29&gt;=0)),"nm",IF(AND(T29&lt;0,S29&lt;0),IF(-(T29/S29-1)*100&lt;-100,"(&gt;100)",-(T29/S29-1)*100),IF((T29/S29-1)*100&gt;100,"&gt;100",(T29/S29-1)*100))))</f>
        <v>16.50485436893203</v>
      </c>
      <c r="V29" s="75">
        <f>IF(AND(T29=0,P29=0),0,IF(OR(AND(T29&gt;0,P29&lt;=0),AND(T29&lt;0,P29&gt;=0)),"nm",IF(AND(T29&lt;0,P29&lt;0),IF(-(T29/P29-1)*100&lt;-100,"(&gt;100)",-(T29/P29-1)*100),IF((T29/P29-1)*100&gt;100,"&gt;100",(T29/P29-1)*100))))</f>
        <v>-17.24137931034483</v>
      </c>
      <c r="X29" s="75">
        <v>145</v>
      </c>
      <c r="Y29" s="349">
        <v>120</v>
      </c>
      <c r="Z29" s="75">
        <f>IF(AND(Y29=0,X29=0),0,IF(OR(AND(Y29&gt;0,X29&lt;=0),AND(Y29&lt;0,X29&gt;=0)),"nm",IF(AND(Y29&lt;0,X29&lt;0),IF(-(Y29/X29-1)*100&lt;-100,"(&gt;100)",-(Y29/X29-1)*100),IF((Y29/X29-1)*100&gt;100,"&gt;100",(Y29/X29-1)*100))))</f>
        <v>-17.24137931034483</v>
      </c>
      <c r="AA29" s="18"/>
      <c r="AB29" s="18"/>
      <c r="AC29" s="18"/>
    </row>
    <row r="30" spans="2:29" ht="15">
      <c r="B30" s="22" t="s">
        <v>156</v>
      </c>
      <c r="C30" s="6"/>
      <c r="D30" s="135">
        <v>49</v>
      </c>
      <c r="E30" s="75">
        <v>54</v>
      </c>
      <c r="F30" s="75">
        <v>28</v>
      </c>
      <c r="G30" s="75">
        <f>Y30</f>
        <v>35</v>
      </c>
      <c r="I30" s="75">
        <v>44</v>
      </c>
      <c r="J30" s="75">
        <v>57</v>
      </c>
      <c r="K30" s="75">
        <v>44</v>
      </c>
      <c r="L30" s="75">
        <v>54</v>
      </c>
      <c r="M30" s="75">
        <v>34</v>
      </c>
      <c r="N30" s="75">
        <v>35</v>
      </c>
      <c r="O30" s="75">
        <v>30</v>
      </c>
      <c r="P30" s="75">
        <v>28</v>
      </c>
      <c r="Q30" s="75">
        <v>30</v>
      </c>
      <c r="R30" s="75">
        <v>28</v>
      </c>
      <c r="S30" s="75">
        <v>22</v>
      </c>
      <c r="T30" s="349">
        <v>35</v>
      </c>
      <c r="U30" s="75">
        <f>IF(AND(T30=0,S30=0),0,IF(OR(AND(T30&gt;0,S30&lt;=0),AND(T30&lt;0,S30&gt;=0)),"nm",IF(AND(T30&lt;0,S30&lt;0),IF(-(T30/S30-1)*100&lt;-100,"(&gt;100)",-(T30/S30-1)*100),IF((T30/S30-1)*100&gt;100,"&gt;100",(T30/S30-1)*100))))</f>
        <v>59.09090909090908</v>
      </c>
      <c r="V30" s="75">
        <f>IF(AND(T30=0,P30=0),0,IF(OR(AND(T30&gt;0,P30&lt;=0),AND(T30&lt;0,P30&gt;=0)),"nm",IF(AND(T30&lt;0,P30&lt;0),IF(-(T30/P30-1)*100&lt;-100,"(&gt;100)",-(T30/P30-1)*100),IF((T30/P30-1)*100&gt;100,"&gt;100",(T30/P30-1)*100))))</f>
        <v>25</v>
      </c>
      <c r="X30" s="75">
        <v>28</v>
      </c>
      <c r="Y30" s="349">
        <v>35</v>
      </c>
      <c r="Z30" s="75">
        <f>IF(AND(Y30=0,X30=0),0,IF(OR(AND(Y30&gt;0,X30&lt;=0),AND(Y30&lt;0,X30&gt;=0)),"nm",IF(AND(Y30&lt;0,X30&lt;0),IF(-(Y30/X30-1)*100&lt;-100,"(&gt;100)",-(Y30/X30-1)*100),IF((Y30/X30-1)*100&gt;100,"&gt;100",(Y30/X30-1)*100))))</f>
        <v>25</v>
      </c>
      <c r="AA30" s="18"/>
      <c r="AB30" s="18"/>
      <c r="AC30" s="18"/>
    </row>
    <row r="31" spans="3:29" ht="15">
      <c r="C31" s="6"/>
      <c r="D31" s="135"/>
      <c r="T31" s="146"/>
      <c r="Y31" s="146"/>
      <c r="AA31" s="18"/>
      <c r="AB31" s="18"/>
      <c r="AC31" s="18"/>
    </row>
    <row r="32" spans="1:29" ht="15">
      <c r="A32" s="46" t="s">
        <v>207</v>
      </c>
      <c r="C32" s="6"/>
      <c r="D32" s="135"/>
      <c r="T32" s="146"/>
      <c r="Y32" s="146"/>
      <c r="AA32" s="18"/>
      <c r="AB32" s="18"/>
      <c r="AC32" s="18"/>
    </row>
    <row r="33" spans="1:26" s="18" customFormat="1" ht="15">
      <c r="A33" s="18" t="s">
        <v>163</v>
      </c>
      <c r="B33" s="7"/>
      <c r="D33" s="106">
        <v>1958</v>
      </c>
      <c r="E33" s="17">
        <v>3876</v>
      </c>
      <c r="F33" s="17">
        <v>2878</v>
      </c>
      <c r="G33" s="17">
        <f>Y33</f>
        <v>2639</v>
      </c>
      <c r="H33" s="17"/>
      <c r="I33" s="17">
        <v>2721</v>
      </c>
      <c r="J33" s="17">
        <v>3692</v>
      </c>
      <c r="K33" s="17">
        <v>3419</v>
      </c>
      <c r="L33" s="17">
        <v>3876</v>
      </c>
      <c r="M33" s="17">
        <v>3764</v>
      </c>
      <c r="N33" s="17">
        <v>3431</v>
      </c>
      <c r="O33" s="17">
        <v>3171</v>
      </c>
      <c r="P33" s="17">
        <v>2878</v>
      </c>
      <c r="Q33" s="17">
        <v>2806</v>
      </c>
      <c r="R33" s="17">
        <v>2597</v>
      </c>
      <c r="S33" s="17">
        <v>2511</v>
      </c>
      <c r="T33" s="348">
        <f>+T6</f>
        <v>2639</v>
      </c>
      <c r="U33" s="17">
        <f>IF(AND(T33=0,S33=0),0,IF(OR(AND(T33&gt;0,S33&lt;=0),AND(T33&lt;0,S33&gt;=0)),"nm",IF(AND(T33&lt;0,S33&lt;0),IF(-(T33/S33-1)*100&lt;-100,"(&gt;100)",-(T33/S33-1)*100),IF((T33/S33-1)*100&gt;100,"&gt;100",(T33/S33-1)*100))))</f>
        <v>5.097570688968545</v>
      </c>
      <c r="V33" s="17">
        <f>IF(AND(T33=0,P33=0),0,IF(OR(AND(T33&gt;0,P33&lt;=0),AND(T33&lt;0,P33&gt;=0)),"nm",IF(AND(T33&lt;0,P33&lt;0),IF(-(T33/P33-1)*100&lt;-100,"(&gt;100)",-(T33/P33-1)*100),IF((T33/P33-1)*100&gt;100,"&gt;100",(T33/P33-1)*100))))</f>
        <v>-8.304378040305771</v>
      </c>
      <c r="W33" s="15"/>
      <c r="X33" s="17">
        <v>2878</v>
      </c>
      <c r="Y33" s="348">
        <f>+Y6</f>
        <v>2639</v>
      </c>
      <c r="Z33" s="17">
        <f>IF(AND(Y33=0,X33=0),0,IF(OR(AND(Y33&gt;0,X33&lt;=0),AND(Y33&lt;0,X33&gt;=0)),"nm",IF(AND(Y33&lt;0,X33&lt;0),IF(-(Y33/X33-1)*100&lt;-100,"(&gt;100)",-(Y33/X33-1)*100),IF((Y33/X33-1)*100&gt;100,"&gt;100",(Y33/X33-1)*100))))</f>
        <v>-8.304378040305771</v>
      </c>
    </row>
    <row r="34" spans="1:29" ht="15">
      <c r="A34" s="49" t="s">
        <v>87</v>
      </c>
      <c r="D34" s="135"/>
      <c r="T34" s="146"/>
      <c r="Y34" s="146"/>
      <c r="AA34" s="18"/>
      <c r="AB34" s="18"/>
      <c r="AC34" s="18"/>
    </row>
    <row r="35" spans="1:29" ht="15">
      <c r="A35" s="28"/>
      <c r="B35" s="22" t="s">
        <v>357</v>
      </c>
      <c r="D35" s="135">
        <v>474</v>
      </c>
      <c r="E35" s="75">
        <v>513</v>
      </c>
      <c r="F35" s="75">
        <v>317</v>
      </c>
      <c r="G35" s="75">
        <f>Y35</f>
        <v>303</v>
      </c>
      <c r="I35" s="75">
        <v>615</v>
      </c>
      <c r="J35" s="75">
        <v>681</v>
      </c>
      <c r="K35" s="75">
        <v>635</v>
      </c>
      <c r="L35" s="75">
        <v>513</v>
      </c>
      <c r="M35" s="75">
        <v>496</v>
      </c>
      <c r="N35" s="75">
        <v>396</v>
      </c>
      <c r="O35" s="75">
        <v>377</v>
      </c>
      <c r="P35" s="75">
        <v>317</v>
      </c>
      <c r="Q35" s="75">
        <v>312</v>
      </c>
      <c r="R35" s="75">
        <v>302</v>
      </c>
      <c r="S35" s="75">
        <v>293</v>
      </c>
      <c r="T35" s="349">
        <v>303</v>
      </c>
      <c r="U35" s="75">
        <f>IF(AND(T35=0,S35=0),0,IF(OR(AND(T35&gt;0,S35&lt;=0),AND(T35&lt;0,S35&gt;=0)),"nm",IF(AND(T35&lt;0,S35&lt;0),IF(-(T35/S35-1)*100&lt;-100,"(&gt;100)",-(T35/S35-1)*100),IF((T35/S35-1)*100&gt;100,"&gt;100",(T35/S35-1)*100))))</f>
        <v>3.412969283276457</v>
      </c>
      <c r="V35" s="75">
        <f>IF(AND(T35=0,P35=0),0,IF(OR(AND(T35&gt;0,P35&lt;=0),AND(T35&lt;0,P35&gt;=0)),"nm",IF(AND(T35&lt;0,P35&lt;0),IF(-(T35/P35-1)*100&lt;-100,"(&gt;100)",-(T35/P35-1)*100),IF((T35/P35-1)*100&gt;100,"&gt;100",(T35/P35-1)*100))))</f>
        <v>-4.416403785488954</v>
      </c>
      <c r="X35" s="75">
        <v>317</v>
      </c>
      <c r="Y35" s="349">
        <v>303</v>
      </c>
      <c r="Z35" s="75">
        <f>IF(AND(Y35=0,X35=0),0,IF(OR(AND(Y35&gt;0,X35&lt;=0),AND(Y35&lt;0,X35&gt;=0)),"nm",IF(AND(Y35&lt;0,X35&lt;0),IF(-(Y35/X35-1)*100&lt;-100,"(&gt;100)",-(Y35/X35-1)*100),IF((Y35/X35-1)*100&gt;100,"&gt;100",(Y35/X35-1)*100))))</f>
        <v>-4.416403785488954</v>
      </c>
      <c r="AA35" s="18"/>
      <c r="AB35" s="18"/>
      <c r="AC35" s="18"/>
    </row>
    <row r="36" spans="1:29" ht="15">
      <c r="A36" s="28"/>
      <c r="B36" s="22" t="s">
        <v>353</v>
      </c>
      <c r="D36" s="135">
        <v>1484</v>
      </c>
      <c r="E36" s="75">
        <v>3363</v>
      </c>
      <c r="F36" s="75">
        <v>2561</v>
      </c>
      <c r="G36" s="75">
        <f>Y36</f>
        <v>2336</v>
      </c>
      <c r="I36" s="75">
        <v>2106</v>
      </c>
      <c r="J36" s="75">
        <v>3011</v>
      </c>
      <c r="K36" s="75">
        <v>2784</v>
      </c>
      <c r="L36" s="75">
        <v>3363</v>
      </c>
      <c r="M36" s="75">
        <v>3268</v>
      </c>
      <c r="N36" s="75">
        <v>3035</v>
      </c>
      <c r="O36" s="75">
        <v>2794</v>
      </c>
      <c r="P36" s="75">
        <v>2561</v>
      </c>
      <c r="Q36" s="75">
        <v>2494</v>
      </c>
      <c r="R36" s="75">
        <v>2295</v>
      </c>
      <c r="S36" s="75">
        <v>2218</v>
      </c>
      <c r="T36" s="349">
        <v>2336</v>
      </c>
      <c r="U36" s="75">
        <f>IF(AND(T36=0,S36=0),0,IF(OR(AND(T36&gt;0,S36&lt;=0),AND(T36&lt;0,S36&gt;=0)),"nm",IF(AND(T36&lt;0,S36&lt;0),IF(-(T36/S36-1)*100&lt;-100,"(&gt;100)",-(T36/S36-1)*100),IF((T36/S36-1)*100&gt;100,"&gt;100",(T36/S36-1)*100))))</f>
        <v>5.320108205590612</v>
      </c>
      <c r="V36" s="75">
        <f>IF(AND(T36=0,P36=0),0,IF(OR(AND(T36&gt;0,P36&lt;=0),AND(T36&lt;0,P36&gt;=0)),"nm",IF(AND(T36&lt;0,P36&lt;0),IF(-(T36/P36-1)*100&lt;-100,"(&gt;100)",-(T36/P36-1)*100),IF((T36/P36-1)*100&gt;100,"&gt;100",(T36/P36-1)*100))))</f>
        <v>-8.785630613041784</v>
      </c>
      <c r="X36" s="75">
        <v>2561</v>
      </c>
      <c r="Y36" s="349">
        <v>2336</v>
      </c>
      <c r="Z36" s="75">
        <f>IF(AND(Y36=0,X36=0),0,IF(OR(AND(Y36&gt;0,X36&lt;=0),AND(Y36&lt;0,X36&gt;=0)),"nm",IF(AND(Y36&lt;0,X36&lt;0),IF(-(Y36/X36-1)*100&lt;-100,"(&gt;100)",-(Y36/X36-1)*100),IF((Y36/X36-1)*100&gt;100,"&gt;100",(Y36/X36-1)*100))))</f>
        <v>-8.785630613041784</v>
      </c>
      <c r="AA36" s="18"/>
      <c r="AB36" s="18"/>
      <c r="AC36" s="18"/>
    </row>
    <row r="37" spans="1:29" ht="4.5" customHeight="1">
      <c r="A37" s="29"/>
      <c r="B37" s="167"/>
      <c r="D37" s="168"/>
      <c r="T37" s="146"/>
      <c r="Y37" s="146"/>
      <c r="AA37" s="18"/>
      <c r="AB37" s="18"/>
      <c r="AC37" s="18"/>
    </row>
    <row r="38" spans="1:26" s="18" customFormat="1" ht="15">
      <c r="A38" s="58" t="s">
        <v>86</v>
      </c>
      <c r="D38" s="10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48"/>
      <c r="U38" s="17"/>
      <c r="V38" s="17"/>
      <c r="W38" s="15"/>
      <c r="X38" s="17"/>
      <c r="Y38" s="148"/>
      <c r="Z38" s="17"/>
    </row>
    <row r="39" spans="1:29" ht="15">
      <c r="A39" s="29"/>
      <c r="B39" s="10" t="s">
        <v>53</v>
      </c>
      <c r="D39" s="135">
        <v>678</v>
      </c>
      <c r="E39" s="75">
        <v>731</v>
      </c>
      <c r="F39" s="75">
        <v>594</v>
      </c>
      <c r="G39" s="75">
        <f>Y39</f>
        <v>528</v>
      </c>
      <c r="I39" s="75">
        <v>747</v>
      </c>
      <c r="J39" s="75">
        <v>803</v>
      </c>
      <c r="K39" s="75">
        <v>773</v>
      </c>
      <c r="L39" s="75">
        <v>731</v>
      </c>
      <c r="M39" s="75">
        <v>700</v>
      </c>
      <c r="N39" s="75">
        <v>648</v>
      </c>
      <c r="O39" s="75">
        <v>635</v>
      </c>
      <c r="P39" s="75">
        <v>594</v>
      </c>
      <c r="Q39" s="75">
        <v>571</v>
      </c>
      <c r="R39" s="75">
        <v>512</v>
      </c>
      <c r="S39" s="75">
        <v>405</v>
      </c>
      <c r="T39" s="349">
        <v>528</v>
      </c>
      <c r="U39" s="75">
        <f>IF(AND(T39=0,S39=0),0,IF(OR(AND(T39&gt;0,S39&lt;=0),AND(T39&lt;0,S39&gt;=0)),"nm",IF(AND(T39&lt;0,S39&lt;0),IF(-(T39/S39-1)*100&lt;-100,"(&gt;100)",-(T39/S39-1)*100),IF((T39/S39-1)*100&gt;100,"&gt;100",(T39/S39-1)*100))))</f>
        <v>30.37037037037038</v>
      </c>
      <c r="V39" s="75">
        <f>IF(AND(T39=0,P39=0),0,IF(OR(AND(T39&gt;0,P39&lt;=0),AND(T39&lt;0,P39&gt;=0)),"nm",IF(AND(T39&lt;0,P39&lt;0),IF(-(T39/P39-1)*100&lt;-100,"(&gt;100)",-(T39/P39-1)*100),IF((T39/P39-1)*100&gt;100,"&gt;100",(T39/P39-1)*100))))</f>
        <v>-11.111111111111116</v>
      </c>
      <c r="X39" s="75">
        <v>594</v>
      </c>
      <c r="Y39" s="349">
        <v>528</v>
      </c>
      <c r="Z39" s="75">
        <f>IF(AND(Y39=0,X39=0),0,IF(OR(AND(Y39&gt;0,X39&lt;=0),AND(Y39&lt;0,X39&gt;=0)),"nm",IF(AND(Y39&lt;0,X39&lt;0),IF(-(Y39/X39-1)*100&lt;-100,"(&gt;100)",-(Y39/X39-1)*100),IF((Y39/X39-1)*100&gt;100,"&gt;100",(Y39/X39-1)*100))))</f>
        <v>-11.111111111111116</v>
      </c>
      <c r="AA39" s="18"/>
      <c r="AB39" s="18"/>
      <c r="AC39" s="18"/>
    </row>
    <row r="40" spans="1:29" ht="15">
      <c r="A40" s="29"/>
      <c r="B40" s="78" t="s">
        <v>54</v>
      </c>
      <c r="D40" s="135">
        <v>587</v>
      </c>
      <c r="E40" s="75">
        <v>567</v>
      </c>
      <c r="F40" s="75">
        <v>359</v>
      </c>
      <c r="G40" s="75">
        <f>Y40</f>
        <v>334</v>
      </c>
      <c r="I40" s="75">
        <v>860</v>
      </c>
      <c r="J40" s="75">
        <v>769</v>
      </c>
      <c r="K40" s="75">
        <v>650</v>
      </c>
      <c r="L40" s="75">
        <v>567</v>
      </c>
      <c r="M40" s="75">
        <v>540</v>
      </c>
      <c r="N40" s="75">
        <v>442</v>
      </c>
      <c r="O40" s="75">
        <v>377</v>
      </c>
      <c r="P40" s="75">
        <v>359</v>
      </c>
      <c r="Q40" s="75">
        <v>328</v>
      </c>
      <c r="R40" s="75">
        <v>300</v>
      </c>
      <c r="S40" s="75">
        <v>324</v>
      </c>
      <c r="T40" s="349">
        <v>334</v>
      </c>
      <c r="U40" s="75">
        <f>IF(AND(T40=0,S40=0),0,IF(OR(AND(T40&gt;0,S40&lt;=0),AND(T40&lt;0,S40&gt;=0)),"nm",IF(AND(T40&lt;0,S40&lt;0),IF(-(T40/S40-1)*100&lt;-100,"(&gt;100)",-(T40/S40-1)*100),IF((T40/S40-1)*100&gt;100,"&gt;100",(T40/S40-1)*100))))</f>
        <v>3.0864197530864113</v>
      </c>
      <c r="V40" s="75">
        <f>IF(AND(T40=0,P40=0),0,IF(OR(AND(T40&gt;0,P40&lt;=0),AND(T40&lt;0,P40&gt;=0)),"nm",IF(AND(T40&lt;0,P40&lt;0),IF(-(T40/P40-1)*100&lt;-100,"(&gt;100)",-(T40/P40-1)*100),IF((T40/P40-1)*100&gt;100,"&gt;100",(T40/P40-1)*100))))</f>
        <v>-6.963788300835649</v>
      </c>
      <c r="X40" s="75">
        <v>359</v>
      </c>
      <c r="Y40" s="349">
        <v>334</v>
      </c>
      <c r="Z40" s="75">
        <f>IF(AND(Y40=0,X40=0),0,IF(OR(AND(Y40&gt;0,X40&lt;=0),AND(Y40&lt;0,X40&gt;=0)),"nm",IF(AND(Y40&lt;0,X40&lt;0),IF(-(Y40/X40-1)*100&lt;-100,"(&gt;100)",-(Y40/X40-1)*100),IF((Y40/X40-1)*100&gt;100,"&gt;100",(Y40/X40-1)*100))))</f>
        <v>-6.963788300835649</v>
      </c>
      <c r="AA40" s="18"/>
      <c r="AB40" s="18"/>
      <c r="AC40" s="18"/>
    </row>
    <row r="41" spans="1:29" ht="15">
      <c r="A41" s="29"/>
      <c r="B41" s="78" t="s">
        <v>81</v>
      </c>
      <c r="D41" s="135">
        <v>457</v>
      </c>
      <c r="E41" s="75">
        <v>352</v>
      </c>
      <c r="F41" s="75">
        <v>250</v>
      </c>
      <c r="G41" s="75">
        <f>Y41</f>
        <v>237</v>
      </c>
      <c r="I41" s="75">
        <v>494</v>
      </c>
      <c r="J41" s="75">
        <v>441</v>
      </c>
      <c r="K41" s="75">
        <v>376</v>
      </c>
      <c r="L41" s="75">
        <v>352</v>
      </c>
      <c r="M41" s="75">
        <v>361</v>
      </c>
      <c r="N41" s="75">
        <v>316</v>
      </c>
      <c r="O41" s="75">
        <v>270</v>
      </c>
      <c r="P41" s="75">
        <v>250</v>
      </c>
      <c r="Q41" s="75">
        <v>240</v>
      </c>
      <c r="R41" s="75">
        <v>233</v>
      </c>
      <c r="S41" s="75">
        <v>234</v>
      </c>
      <c r="T41" s="349">
        <v>237</v>
      </c>
      <c r="U41" s="75">
        <f>IF(AND(T41=0,S41=0),0,IF(OR(AND(T41&gt;0,S41&lt;=0),AND(T41&lt;0,S41&gt;=0)),"nm",IF(AND(T41&lt;0,S41&lt;0),IF(-(T41/S41-1)*100&lt;-100,"(&gt;100)",-(T41/S41-1)*100),IF((T41/S41-1)*100&gt;100,"&gt;100",(T41/S41-1)*100))))</f>
        <v>1.2820512820512775</v>
      </c>
      <c r="V41" s="75">
        <f>IF(AND(T41=0,P41=0),0,IF(OR(AND(T41&gt;0,P41&lt;=0),AND(T41&lt;0,P41&gt;=0)),"nm",IF(AND(T41&lt;0,P41&lt;0),IF(-(T41/P41-1)*100&lt;-100,"(&gt;100)",-(T41/P41-1)*100),IF((T41/P41-1)*100&gt;100,"&gt;100",(T41/P41-1)*100))))</f>
        <v>-5.200000000000005</v>
      </c>
      <c r="X41" s="75">
        <v>250</v>
      </c>
      <c r="Y41" s="349">
        <v>237</v>
      </c>
      <c r="Z41" s="75">
        <f>IF(AND(Y41=0,X41=0),0,IF(OR(AND(Y41&gt;0,X41&lt;=0),AND(Y41&lt;0,X41&gt;=0)),"nm",IF(AND(Y41&lt;0,X41&lt;0),IF(-(Y41/X41-1)*100&lt;-100,"(&gt;100)",-(Y41/X41-1)*100),IF((Y41/X41-1)*100&gt;100,"&gt;100",(Y41/X41-1)*100))))</f>
        <v>-5.200000000000005</v>
      </c>
      <c r="AA41" s="18"/>
      <c r="AB41" s="18"/>
      <c r="AC41" s="18"/>
    </row>
    <row r="42" spans="1:29" ht="15">
      <c r="A42" s="29"/>
      <c r="B42" s="78" t="s">
        <v>98</v>
      </c>
      <c r="D42" s="135">
        <v>133</v>
      </c>
      <c r="E42" s="75">
        <v>157</v>
      </c>
      <c r="F42" s="75">
        <v>164</v>
      </c>
      <c r="G42" s="75">
        <f>Y42</f>
        <v>180</v>
      </c>
      <c r="I42" s="75">
        <v>184</v>
      </c>
      <c r="J42" s="75">
        <v>250</v>
      </c>
      <c r="K42" s="75">
        <v>174</v>
      </c>
      <c r="L42" s="75">
        <v>157</v>
      </c>
      <c r="M42" s="75">
        <v>149</v>
      </c>
      <c r="N42" s="75">
        <v>138</v>
      </c>
      <c r="O42" s="75">
        <v>146</v>
      </c>
      <c r="P42" s="75">
        <v>164</v>
      </c>
      <c r="Q42" s="75">
        <v>175</v>
      </c>
      <c r="R42" s="75">
        <v>174</v>
      </c>
      <c r="S42" s="75">
        <v>173</v>
      </c>
      <c r="T42" s="349">
        <v>180</v>
      </c>
      <c r="U42" s="75">
        <f>IF(AND(T42=0,S42=0),0,IF(OR(AND(T42&gt;0,S42&lt;=0),AND(T42&lt;0,S42&gt;=0)),"nm",IF(AND(T42&lt;0,S42&lt;0),IF(-(T42/S42-1)*100&lt;-100,"(&gt;100)",-(T42/S42-1)*100),IF((T42/S42-1)*100&gt;100,"&gt;100",(T42/S42-1)*100))))</f>
        <v>4.046242774566466</v>
      </c>
      <c r="V42" s="75">
        <f>IF(AND(T42=0,P42=0),0,IF(OR(AND(T42&gt;0,P42&lt;=0),AND(T42&lt;0,P42&gt;=0)),"nm",IF(AND(T42&lt;0,P42&lt;0),IF(-(T42/P42-1)*100&lt;-100,"(&gt;100)",-(T42/P42-1)*100),IF((T42/P42-1)*100&gt;100,"&gt;100",(T42/P42-1)*100))))</f>
        <v>9.756097560975618</v>
      </c>
      <c r="X42" s="75">
        <v>164</v>
      </c>
      <c r="Y42" s="349">
        <v>180</v>
      </c>
      <c r="Z42" s="75">
        <f>IF(AND(Y42=0,X42=0),0,IF(OR(AND(Y42&gt;0,X42&lt;=0),AND(Y42&lt;0,X42&gt;=0)),"nm",IF(AND(Y42&lt;0,X42&lt;0),IF(-(Y42/X42-1)*100&lt;-100,"(&gt;100)",-(Y42/X42-1)*100),IF((Y42/X42-1)*100&gt;100,"&gt;100",(Y42/X42-1)*100))))</f>
        <v>9.756097560975618</v>
      </c>
      <c r="AA42" s="18"/>
      <c r="AB42" s="18"/>
      <c r="AC42" s="18"/>
    </row>
    <row r="43" spans="1:29" ht="15">
      <c r="A43" s="29"/>
      <c r="B43" s="78" t="s">
        <v>82</v>
      </c>
      <c r="D43" s="135">
        <v>103</v>
      </c>
      <c r="E43" s="75">
        <v>2069</v>
      </c>
      <c r="F43" s="75">
        <v>1511</v>
      </c>
      <c r="G43" s="75">
        <f>Y43</f>
        <v>1360</v>
      </c>
      <c r="I43" s="75">
        <v>436</v>
      </c>
      <c r="J43" s="75">
        <v>1429</v>
      </c>
      <c r="K43" s="75">
        <v>1446</v>
      </c>
      <c r="L43" s="75">
        <v>2069</v>
      </c>
      <c r="M43" s="75">
        <v>2014</v>
      </c>
      <c r="N43" s="75">
        <v>1887</v>
      </c>
      <c r="O43" s="75">
        <v>1743</v>
      </c>
      <c r="P43" s="75">
        <v>1511</v>
      </c>
      <c r="Q43" s="75">
        <v>1492</v>
      </c>
      <c r="R43" s="75">
        <v>1378</v>
      </c>
      <c r="S43" s="75">
        <v>1375</v>
      </c>
      <c r="T43" s="349">
        <v>1360</v>
      </c>
      <c r="U43" s="75">
        <f>IF(AND(T43=0,S43=0),0,IF(OR(AND(T43&gt;0,S43&lt;=0),AND(T43&lt;0,S43&gt;=0)),"nm",IF(AND(T43&lt;0,S43&lt;0),IF(-(T43/S43-1)*100&lt;-100,"(&gt;100)",-(T43/S43-1)*100),IF((T43/S43-1)*100&gt;100,"&gt;100",(T43/S43-1)*100))))</f>
        <v>-1.0909090909090868</v>
      </c>
      <c r="V43" s="75">
        <f>IF(AND(T43=0,P43=0),0,IF(OR(AND(T43&gt;0,P43&lt;=0),AND(T43&lt;0,P43&gt;=0)),"nm",IF(AND(T43&lt;0,P43&lt;0),IF(-(T43/P43-1)*100&lt;-100,"(&gt;100)",-(T43/P43-1)*100),IF((T43/P43-1)*100&gt;100,"&gt;100",(T43/P43-1)*100))))</f>
        <v>-9.9933818663137</v>
      </c>
      <c r="X43" s="75">
        <v>1511</v>
      </c>
      <c r="Y43" s="349">
        <v>1360</v>
      </c>
      <c r="Z43" s="75">
        <f>IF(AND(Y43=0,X43=0),0,IF(OR(AND(Y43&gt;0,X43&lt;=0),AND(Y43&lt;0,X43&gt;=0)),"nm",IF(AND(Y43&lt;0,X43&lt;0),IF(-(Y43/X43-1)*100&lt;-100,"(&gt;100)",-(Y43/X43-1)*100),IF((Y43/X43-1)*100&gt;100,"&gt;100",(Y43/X43-1)*100))))</f>
        <v>-9.9933818663137</v>
      </c>
      <c r="AA43" s="18"/>
      <c r="AB43" s="18"/>
      <c r="AC43" s="18"/>
    </row>
    <row r="44" spans="1:29" ht="15">
      <c r="A44" s="49" t="s">
        <v>94</v>
      </c>
      <c r="D44" s="135"/>
      <c r="T44" s="146"/>
      <c r="Y44" s="146"/>
      <c r="AA44" s="18"/>
      <c r="AB44" s="18"/>
      <c r="AC44" s="18"/>
    </row>
    <row r="45" spans="1:29" ht="15">
      <c r="A45" s="29"/>
      <c r="B45" s="79" t="s">
        <v>88</v>
      </c>
      <c r="D45" s="135">
        <v>720</v>
      </c>
      <c r="E45" s="75">
        <v>735</v>
      </c>
      <c r="F45" s="75">
        <v>502</v>
      </c>
      <c r="G45" s="75">
        <f aca="true" t="shared" si="0" ref="G45:G52">Y45</f>
        <v>383</v>
      </c>
      <c r="I45" s="75">
        <v>824</v>
      </c>
      <c r="J45" s="75">
        <v>782</v>
      </c>
      <c r="K45" s="75">
        <v>694</v>
      </c>
      <c r="L45" s="75">
        <v>735</v>
      </c>
      <c r="M45" s="75">
        <v>697</v>
      </c>
      <c r="N45" s="75">
        <v>612</v>
      </c>
      <c r="O45" s="75">
        <v>533</v>
      </c>
      <c r="P45" s="75">
        <v>502</v>
      </c>
      <c r="Q45" s="75">
        <v>462</v>
      </c>
      <c r="R45" s="75">
        <v>415</v>
      </c>
      <c r="S45" s="75">
        <v>409</v>
      </c>
      <c r="T45" s="349">
        <v>383</v>
      </c>
      <c r="U45" s="75">
        <f aca="true" t="shared" si="1" ref="U45:U52">IF(AND(T45=0,S45=0),0,IF(OR(AND(T45&gt;0,S45&lt;=0),AND(T45&lt;0,S45&gt;=0)),"nm",IF(AND(T45&lt;0,S45&lt;0),IF(-(T45/S45-1)*100&lt;-100,"(&gt;100)",-(T45/S45-1)*100),IF((T45/S45-1)*100&gt;100,"&gt;100",(T45/S45-1)*100))))</f>
        <v>-6.35696821515892</v>
      </c>
      <c r="V45" s="75">
        <f aca="true" t="shared" si="2" ref="V45:V52">IF(AND(T45=0,P45=0),0,IF(OR(AND(T45&gt;0,P45&lt;=0),AND(T45&lt;0,P45&gt;=0)),"nm",IF(AND(T45&lt;0,P45&lt;0),IF(-(T45/P45-1)*100&lt;-100,"(&gt;100)",-(T45/P45-1)*100),IF((T45/P45-1)*100&gt;100,"&gt;100",(T45/P45-1)*100))))</f>
        <v>-23.705179282868528</v>
      </c>
      <c r="X45" s="75">
        <v>502</v>
      </c>
      <c r="Y45" s="349">
        <v>383</v>
      </c>
      <c r="Z45" s="75">
        <f aca="true" t="shared" si="3" ref="Z45:Z52">IF(AND(Y45=0,X45=0),0,IF(OR(AND(Y45&gt;0,X45&lt;=0),AND(Y45&lt;0,X45&gt;=0)),"nm",IF(AND(Y45&lt;0,X45&lt;0),IF(-(Y45/X45-1)*100&lt;-100,"(&gt;100)",-(Y45/X45-1)*100),IF((Y45/X45-1)*100&gt;100,"&gt;100",(Y45/X45-1)*100))))</f>
        <v>-23.705179282868528</v>
      </c>
      <c r="AA45" s="18"/>
      <c r="AB45" s="18"/>
      <c r="AC45" s="18"/>
    </row>
    <row r="46" spans="2:29" ht="15">
      <c r="B46" s="79" t="s">
        <v>89</v>
      </c>
      <c r="D46" s="135">
        <v>96</v>
      </c>
      <c r="E46" s="75">
        <v>89</v>
      </c>
      <c r="F46" s="75">
        <v>90</v>
      </c>
      <c r="G46" s="75">
        <f t="shared" si="0"/>
        <v>92</v>
      </c>
      <c r="I46" s="75">
        <v>258</v>
      </c>
      <c r="J46" s="75">
        <v>203</v>
      </c>
      <c r="K46" s="75">
        <v>93</v>
      </c>
      <c r="L46" s="75">
        <v>89</v>
      </c>
      <c r="M46" s="75">
        <v>131</v>
      </c>
      <c r="N46" s="75">
        <v>47</v>
      </c>
      <c r="O46" s="75">
        <v>39</v>
      </c>
      <c r="P46" s="75">
        <v>90</v>
      </c>
      <c r="Q46" s="75">
        <v>98</v>
      </c>
      <c r="R46" s="75">
        <v>84</v>
      </c>
      <c r="S46" s="75">
        <v>83</v>
      </c>
      <c r="T46" s="349">
        <v>92</v>
      </c>
      <c r="U46" s="75">
        <f t="shared" si="1"/>
        <v>10.843373493975905</v>
      </c>
      <c r="V46" s="75">
        <f t="shared" si="2"/>
        <v>2.2222222222222143</v>
      </c>
      <c r="X46" s="75">
        <v>90</v>
      </c>
      <c r="Y46" s="349">
        <v>92</v>
      </c>
      <c r="Z46" s="75">
        <f t="shared" si="3"/>
        <v>2.2222222222222143</v>
      </c>
      <c r="AA46" s="18"/>
      <c r="AB46" s="18"/>
      <c r="AC46" s="18"/>
    </row>
    <row r="47" spans="2:29" ht="15">
      <c r="B47" s="79" t="s">
        <v>90</v>
      </c>
      <c r="D47" s="135">
        <v>193</v>
      </c>
      <c r="E47" s="75">
        <v>188</v>
      </c>
      <c r="F47" s="75">
        <v>118</v>
      </c>
      <c r="G47" s="75">
        <f t="shared" si="0"/>
        <v>108</v>
      </c>
      <c r="I47" s="75">
        <v>214</v>
      </c>
      <c r="J47" s="75">
        <v>242</v>
      </c>
      <c r="K47" s="75">
        <v>234</v>
      </c>
      <c r="L47" s="75">
        <v>188</v>
      </c>
      <c r="M47" s="75">
        <v>175</v>
      </c>
      <c r="N47" s="75">
        <v>140</v>
      </c>
      <c r="O47" s="75">
        <v>125</v>
      </c>
      <c r="P47" s="75">
        <v>118</v>
      </c>
      <c r="Q47" s="75">
        <v>115</v>
      </c>
      <c r="R47" s="75">
        <v>107</v>
      </c>
      <c r="S47" s="75">
        <v>103</v>
      </c>
      <c r="T47" s="349">
        <v>108</v>
      </c>
      <c r="U47" s="75">
        <f t="shared" si="1"/>
        <v>4.854368932038833</v>
      </c>
      <c r="V47" s="75">
        <f t="shared" si="2"/>
        <v>-8.47457627118644</v>
      </c>
      <c r="X47" s="75">
        <v>118</v>
      </c>
      <c r="Y47" s="349">
        <v>108</v>
      </c>
      <c r="Z47" s="75">
        <f t="shared" si="3"/>
        <v>-8.47457627118644</v>
      </c>
      <c r="AA47" s="18"/>
      <c r="AB47" s="18"/>
      <c r="AC47" s="18"/>
    </row>
    <row r="48" spans="2:29" ht="15">
      <c r="B48" s="79" t="s">
        <v>91</v>
      </c>
      <c r="D48" s="135">
        <v>381</v>
      </c>
      <c r="E48" s="75">
        <v>472</v>
      </c>
      <c r="F48" s="75">
        <v>248</v>
      </c>
      <c r="G48" s="75">
        <f t="shared" si="0"/>
        <v>269</v>
      </c>
      <c r="I48" s="75">
        <v>472</v>
      </c>
      <c r="J48" s="75">
        <v>509</v>
      </c>
      <c r="K48" s="75">
        <v>480</v>
      </c>
      <c r="L48" s="75">
        <v>472</v>
      </c>
      <c r="M48" s="75">
        <v>459</v>
      </c>
      <c r="N48" s="75">
        <v>411</v>
      </c>
      <c r="O48" s="75">
        <v>322</v>
      </c>
      <c r="P48" s="75">
        <v>248</v>
      </c>
      <c r="Q48" s="75">
        <v>274</v>
      </c>
      <c r="R48" s="75">
        <v>252</v>
      </c>
      <c r="S48" s="75">
        <v>280</v>
      </c>
      <c r="T48" s="349">
        <v>269</v>
      </c>
      <c r="U48" s="75">
        <f t="shared" si="1"/>
        <v>-3.9285714285714257</v>
      </c>
      <c r="V48" s="75">
        <f t="shared" si="2"/>
        <v>8.467741935483875</v>
      </c>
      <c r="X48" s="75">
        <v>248</v>
      </c>
      <c r="Y48" s="349">
        <v>269</v>
      </c>
      <c r="Z48" s="75">
        <f t="shared" si="3"/>
        <v>8.467741935483875</v>
      </c>
      <c r="AA48" s="18"/>
      <c r="AB48" s="18"/>
      <c r="AC48" s="18"/>
    </row>
    <row r="49" spans="2:29" ht="15">
      <c r="B49" s="79" t="s">
        <v>92</v>
      </c>
      <c r="D49" s="135">
        <v>24</v>
      </c>
      <c r="E49" s="75">
        <v>264</v>
      </c>
      <c r="F49" s="75">
        <v>646</v>
      </c>
      <c r="G49" s="75">
        <f t="shared" si="0"/>
        <v>563</v>
      </c>
      <c r="I49" s="75">
        <v>29</v>
      </c>
      <c r="J49" s="75">
        <v>221</v>
      </c>
      <c r="K49" s="75">
        <v>246</v>
      </c>
      <c r="L49" s="75">
        <v>264</v>
      </c>
      <c r="M49" s="75">
        <v>290</v>
      </c>
      <c r="N49" s="75">
        <v>284</v>
      </c>
      <c r="O49" s="75">
        <v>628</v>
      </c>
      <c r="P49" s="75">
        <v>646</v>
      </c>
      <c r="Q49" s="75">
        <v>630</v>
      </c>
      <c r="R49" s="75">
        <v>575</v>
      </c>
      <c r="S49" s="75">
        <v>434</v>
      </c>
      <c r="T49" s="349">
        <v>563</v>
      </c>
      <c r="U49" s="75">
        <f t="shared" si="1"/>
        <v>29.723502304147466</v>
      </c>
      <c r="V49" s="75">
        <f t="shared" si="2"/>
        <v>-12.848297213622295</v>
      </c>
      <c r="X49" s="75">
        <v>646</v>
      </c>
      <c r="Y49" s="349">
        <v>563</v>
      </c>
      <c r="Z49" s="75">
        <f t="shared" si="3"/>
        <v>-12.848297213622295</v>
      </c>
      <c r="AA49" s="18"/>
      <c r="AB49" s="18"/>
      <c r="AC49" s="18"/>
    </row>
    <row r="50" spans="2:29" ht="15">
      <c r="B50" s="79" t="s">
        <v>93</v>
      </c>
      <c r="D50" s="135">
        <v>145</v>
      </c>
      <c r="E50" s="75">
        <v>1738</v>
      </c>
      <c r="F50" s="75">
        <v>960</v>
      </c>
      <c r="G50" s="75">
        <f t="shared" si="0"/>
        <v>930</v>
      </c>
      <c r="I50" s="75">
        <v>433</v>
      </c>
      <c r="J50" s="75">
        <v>1209</v>
      </c>
      <c r="K50" s="75">
        <v>1200</v>
      </c>
      <c r="L50" s="75">
        <v>1738</v>
      </c>
      <c r="M50" s="75">
        <v>1649</v>
      </c>
      <c r="N50" s="75">
        <v>1622</v>
      </c>
      <c r="O50" s="75">
        <v>1200</v>
      </c>
      <c r="P50" s="75">
        <v>960</v>
      </c>
      <c r="Q50" s="75">
        <v>948</v>
      </c>
      <c r="R50" s="75">
        <v>867</v>
      </c>
      <c r="S50" s="75">
        <v>927</v>
      </c>
      <c r="T50" s="349">
        <v>930</v>
      </c>
      <c r="U50" s="75">
        <f t="shared" si="1"/>
        <v>0.3236245954692629</v>
      </c>
      <c r="V50" s="75">
        <f t="shared" si="2"/>
        <v>-3.125</v>
      </c>
      <c r="X50" s="75">
        <v>960</v>
      </c>
      <c r="Y50" s="349">
        <v>930</v>
      </c>
      <c r="Z50" s="75">
        <f t="shared" si="3"/>
        <v>-3.125</v>
      </c>
      <c r="AA50" s="18"/>
      <c r="AB50" s="18"/>
      <c r="AC50" s="18"/>
    </row>
    <row r="51" spans="2:29" ht="15">
      <c r="B51" s="79" t="s">
        <v>95</v>
      </c>
      <c r="D51" s="135">
        <v>223</v>
      </c>
      <c r="E51" s="75">
        <v>234</v>
      </c>
      <c r="F51" s="75">
        <v>173</v>
      </c>
      <c r="G51" s="75">
        <f t="shared" si="0"/>
        <v>175</v>
      </c>
      <c r="I51" s="75">
        <v>299</v>
      </c>
      <c r="J51" s="75">
        <v>310</v>
      </c>
      <c r="K51" s="75">
        <v>265</v>
      </c>
      <c r="L51" s="75">
        <v>234</v>
      </c>
      <c r="M51" s="75">
        <v>212</v>
      </c>
      <c r="N51" s="75">
        <v>176</v>
      </c>
      <c r="O51" s="75">
        <v>174</v>
      </c>
      <c r="P51" s="75">
        <v>173</v>
      </c>
      <c r="Q51" s="75">
        <v>179</v>
      </c>
      <c r="R51" s="75">
        <v>180</v>
      </c>
      <c r="S51" s="75">
        <v>169</v>
      </c>
      <c r="T51" s="349">
        <v>175</v>
      </c>
      <c r="U51" s="75">
        <f t="shared" si="1"/>
        <v>3.5502958579881616</v>
      </c>
      <c r="V51" s="75">
        <f t="shared" si="2"/>
        <v>1.1560693641618602</v>
      </c>
      <c r="X51" s="75">
        <v>173</v>
      </c>
      <c r="Y51" s="349">
        <v>175</v>
      </c>
      <c r="Z51" s="75">
        <f t="shared" si="3"/>
        <v>1.1560693641618602</v>
      </c>
      <c r="AA51" s="18"/>
      <c r="AB51" s="18"/>
      <c r="AC51" s="18"/>
    </row>
    <row r="52" spans="2:29" ht="15">
      <c r="B52" s="79" t="s">
        <v>39</v>
      </c>
      <c r="D52" s="135">
        <v>176</v>
      </c>
      <c r="E52" s="75">
        <v>156</v>
      </c>
      <c r="F52" s="75">
        <v>141</v>
      </c>
      <c r="G52" s="75">
        <f t="shared" si="0"/>
        <v>119</v>
      </c>
      <c r="I52" s="75">
        <v>192</v>
      </c>
      <c r="J52" s="75">
        <v>216</v>
      </c>
      <c r="K52" s="75">
        <v>207</v>
      </c>
      <c r="L52" s="75">
        <v>156</v>
      </c>
      <c r="M52" s="75">
        <v>151</v>
      </c>
      <c r="N52" s="75">
        <v>139</v>
      </c>
      <c r="O52" s="75">
        <v>150</v>
      </c>
      <c r="P52" s="75">
        <v>141</v>
      </c>
      <c r="Q52" s="75">
        <v>100</v>
      </c>
      <c r="R52" s="75">
        <v>117</v>
      </c>
      <c r="S52" s="75">
        <v>106</v>
      </c>
      <c r="T52" s="349">
        <v>119</v>
      </c>
      <c r="U52" s="75">
        <f t="shared" si="1"/>
        <v>12.264150943396235</v>
      </c>
      <c r="V52" s="75">
        <f t="shared" si="2"/>
        <v>-15.602836879432624</v>
      </c>
      <c r="X52" s="75">
        <v>141</v>
      </c>
      <c r="Y52" s="349">
        <v>119</v>
      </c>
      <c r="Z52" s="75">
        <f t="shared" si="3"/>
        <v>-15.602836879432624</v>
      </c>
      <c r="AA52" s="18"/>
      <c r="AB52" s="18"/>
      <c r="AC52" s="18"/>
    </row>
    <row r="53" spans="4:29" ht="15">
      <c r="D53" s="135"/>
      <c r="T53" s="146"/>
      <c r="Y53" s="146"/>
      <c r="AA53" s="18"/>
      <c r="AB53" s="18"/>
      <c r="AC53" s="18"/>
    </row>
    <row r="54" spans="1:29" ht="15">
      <c r="A54" s="47" t="s">
        <v>221</v>
      </c>
      <c r="B54" s="24"/>
      <c r="C54" s="24"/>
      <c r="D54" s="135"/>
      <c r="T54" s="146"/>
      <c r="Y54" s="146"/>
      <c r="AA54" s="18"/>
      <c r="AB54" s="18"/>
      <c r="AC54" s="18"/>
    </row>
    <row r="55" spans="2:26" s="18" customFormat="1" ht="15">
      <c r="B55" s="18" t="s">
        <v>120</v>
      </c>
      <c r="C55" s="91"/>
      <c r="D55" s="106">
        <v>1442</v>
      </c>
      <c r="E55" s="17">
        <v>2392</v>
      </c>
      <c r="F55" s="17">
        <v>4219</v>
      </c>
      <c r="G55" s="17">
        <f>Y55</f>
        <v>3213</v>
      </c>
      <c r="H55" s="17"/>
      <c r="I55" s="17">
        <v>2392</v>
      </c>
      <c r="J55" s="17">
        <v>3233</v>
      </c>
      <c r="K55" s="17">
        <v>4051</v>
      </c>
      <c r="L55" s="17">
        <v>3823</v>
      </c>
      <c r="M55" s="17">
        <v>4219</v>
      </c>
      <c r="N55" s="17">
        <v>4068</v>
      </c>
      <c r="O55" s="17">
        <v>3724</v>
      </c>
      <c r="P55" s="17">
        <v>3505</v>
      </c>
      <c r="Q55" s="17">
        <v>3213</v>
      </c>
      <c r="R55" s="17">
        <v>3098</v>
      </c>
      <c r="S55" s="17">
        <v>2883</v>
      </c>
      <c r="T55" s="348">
        <f>+S59</f>
        <v>2780</v>
      </c>
      <c r="U55" s="17">
        <f>IF(AND(T55=0,S55=0),0,IF(OR(AND(T55&gt;0,S55&lt;=0),AND(T55&lt;0,S55&gt;=0)),"nm",IF(AND(T55&lt;0,S55&lt;0),IF(-(T55/S55-1)*100&lt;-100,"(&gt;100)",-(T55/S55-1)*100),IF((T55/S55-1)*100&gt;100,"&gt;100",(T55/S55-1)*100))))</f>
        <v>-3.5726673603884818</v>
      </c>
      <c r="V55" s="17">
        <f>IF(AND(T55=0,P55=0),0,IF(OR(AND(T55&gt;0,P55&lt;=0),AND(T55&lt;0,P55&gt;=0)),"nm",IF(AND(T55&lt;0,P55&lt;0),IF(-(T55/P55-1)*100&lt;-100,"(&gt;100)",-(T55/P55-1)*100),IF((T55/P55-1)*100&gt;100,"&gt;100",(T55/P55-1)*100))))</f>
        <v>-20.68473609129815</v>
      </c>
      <c r="W55" s="15"/>
      <c r="X55" s="17">
        <v>4219</v>
      </c>
      <c r="Y55" s="348">
        <v>3213</v>
      </c>
      <c r="Z55" s="17">
        <f>IF(AND(Y55=0,X55=0),0,IF(OR(AND(Y55&gt;0,X55&lt;=0),AND(Y55&lt;0,X55&gt;=0)),"nm",IF(AND(Y55&lt;0,X55&lt;0),IF(-(Y55/X55-1)*100&lt;-100,"(&gt;100)",-(Y55/X55-1)*100),IF((Y55/X55-1)*100&gt;100,"&gt;100",(Y55/X55-1)*100))))</f>
        <v>-23.844512917753026</v>
      </c>
    </row>
    <row r="56" spans="2:29" ht="15">
      <c r="B56" s="22" t="s">
        <v>117</v>
      </c>
      <c r="C56" s="92"/>
      <c r="D56" s="135">
        <v>1714</v>
      </c>
      <c r="E56" s="75">
        <v>3372</v>
      </c>
      <c r="F56" s="75">
        <v>1081</v>
      </c>
      <c r="G56" s="75">
        <f>Y56</f>
        <v>572</v>
      </c>
      <c r="I56" s="75">
        <v>926</v>
      </c>
      <c r="J56" s="75">
        <v>1451</v>
      </c>
      <c r="K56" s="75">
        <v>208</v>
      </c>
      <c r="L56" s="75">
        <v>787</v>
      </c>
      <c r="M56" s="75">
        <v>207</v>
      </c>
      <c r="N56" s="75">
        <v>115</v>
      </c>
      <c r="O56" s="75">
        <v>552</v>
      </c>
      <c r="P56" s="75">
        <v>207</v>
      </c>
      <c r="Q56" s="75">
        <v>108</v>
      </c>
      <c r="R56" s="75">
        <v>91</v>
      </c>
      <c r="S56" s="75">
        <v>161</v>
      </c>
      <c r="T56" s="349">
        <v>212</v>
      </c>
      <c r="U56" s="75">
        <f>IF(AND(T56=0,S56=0),0,IF(OR(AND(T56&gt;0,S56&lt;=0),AND(T56&lt;0,S56&gt;=0)),"nm",IF(AND(T56&lt;0,S56&lt;0),IF(-(T56/S56-1)*100&lt;-100,"(&gt;100)",-(T56/S56-1)*100),IF((T56/S56-1)*100&gt;100,"&gt;100",(T56/S56-1)*100))))</f>
        <v>31.677018633540378</v>
      </c>
      <c r="V56" s="75">
        <f>IF(AND(T56=0,P56=0),0,IF(OR(AND(T56&gt;0,P56&lt;=0),AND(T56&lt;0,P56&gt;=0)),"nm",IF(AND(T56&lt;0,P56&lt;0),IF(-(T56/P56-1)*100&lt;-100,"(&gt;100)",-(T56/P56-1)*100),IF((T56/P56-1)*100&gt;100,"&gt;100",(T56/P56-1)*100))))</f>
        <v>2.4154589371980784</v>
      </c>
      <c r="X56" s="75">
        <v>1081</v>
      </c>
      <c r="Y56" s="349">
        <v>572</v>
      </c>
      <c r="Z56" s="75">
        <f>IF(AND(Y56=0,X56=0),0,IF(OR(AND(Y56&gt;0,X56&lt;=0),AND(Y56&lt;0,X56&gt;=0)),"nm",IF(AND(Y56&lt;0,X56&lt;0),IF(-(Y56/X56-1)*100&lt;-100,"(&gt;100)",-(Y56/X56-1)*100),IF((Y56/X56-1)*100&gt;100,"&gt;100",(Y56/X56-1)*100))))</f>
        <v>-47.086031452358924</v>
      </c>
      <c r="AA56" s="18"/>
      <c r="AB56" s="18"/>
      <c r="AC56" s="18"/>
    </row>
    <row r="57" spans="2:29" ht="15">
      <c r="B57" s="22" t="s">
        <v>119</v>
      </c>
      <c r="C57" s="92"/>
      <c r="D57" s="135">
        <v>482</v>
      </c>
      <c r="E57" s="75">
        <v>915</v>
      </c>
      <c r="F57" s="75">
        <v>947</v>
      </c>
      <c r="G57" s="75">
        <f>Y57</f>
        <v>561</v>
      </c>
      <c r="I57" s="75">
        <v>11</v>
      </c>
      <c r="J57" s="75">
        <v>313</v>
      </c>
      <c r="K57" s="75">
        <v>325</v>
      </c>
      <c r="L57" s="75">
        <v>266</v>
      </c>
      <c r="M57" s="75">
        <v>246</v>
      </c>
      <c r="N57" s="75">
        <v>268</v>
      </c>
      <c r="O57" s="75">
        <v>280</v>
      </c>
      <c r="P57" s="75">
        <v>153</v>
      </c>
      <c r="Q57" s="75">
        <v>111</v>
      </c>
      <c r="R57" s="75">
        <v>266</v>
      </c>
      <c r="S57" s="75">
        <v>157</v>
      </c>
      <c r="T57" s="349">
        <v>27</v>
      </c>
      <c r="U57" s="75">
        <f>IF(AND(T57=0,S57=0),0,IF(OR(AND(T57&gt;0,S57&lt;=0),AND(T57&lt;0,S57&gt;=0)),"nm",IF(AND(T57&lt;0,S57&lt;0),IF(-(T57/S57-1)*100&lt;-100,"(&gt;100)",-(T57/S57-1)*100),IF((T57/S57-1)*100&gt;100,"&gt;100",(T57/S57-1)*100))))</f>
        <v>-82.80254777070064</v>
      </c>
      <c r="V57" s="75">
        <f>IF(AND(T57=0,P57=0),0,IF(OR(AND(T57&gt;0,P57&lt;=0),AND(T57&lt;0,P57&gt;=0)),"nm",IF(AND(T57&lt;0,P57&lt;0),IF(-(T57/P57-1)*100&lt;-100,"(&gt;100)",-(T57/P57-1)*100),IF((T57/P57-1)*100&gt;100,"&gt;100",(T57/P57-1)*100))))</f>
        <v>-82.35294117647058</v>
      </c>
      <c r="X57" s="75">
        <v>947</v>
      </c>
      <c r="Y57" s="349">
        <v>561</v>
      </c>
      <c r="Z57" s="75">
        <f>IF(AND(Y57=0,X57=0),0,IF(OR(AND(Y57&gt;0,X57&lt;=0),AND(Y57&lt;0,X57&gt;=0)),"nm",IF(AND(Y57&lt;0,X57&lt;0),IF(-(Y57/X57-1)*100&lt;-100,"(&gt;100)",-(Y57/X57-1)*100),IF((Y57/X57-1)*100&gt;100,"&gt;100",(Y57/X57-1)*100))))</f>
        <v>-40.76029567053854</v>
      </c>
      <c r="AA57" s="18"/>
      <c r="AB57" s="18"/>
      <c r="AC57" s="18"/>
    </row>
    <row r="58" spans="2:29" ht="15">
      <c r="B58" s="22" t="s">
        <v>118</v>
      </c>
      <c r="C58" s="22"/>
      <c r="D58" s="135">
        <v>282</v>
      </c>
      <c r="E58" s="75">
        <v>630</v>
      </c>
      <c r="F58" s="75">
        <v>1140</v>
      </c>
      <c r="G58" s="75">
        <f>Y58</f>
        <v>320</v>
      </c>
      <c r="I58" s="75">
        <v>74</v>
      </c>
      <c r="J58" s="75">
        <v>320</v>
      </c>
      <c r="K58" s="75">
        <v>111</v>
      </c>
      <c r="L58" s="75">
        <v>125</v>
      </c>
      <c r="M58" s="75">
        <v>112</v>
      </c>
      <c r="N58" s="75">
        <v>191</v>
      </c>
      <c r="O58" s="75">
        <v>491</v>
      </c>
      <c r="P58" s="75">
        <v>346</v>
      </c>
      <c r="Q58" s="75">
        <v>112</v>
      </c>
      <c r="R58" s="75">
        <v>40</v>
      </c>
      <c r="S58" s="75">
        <v>107</v>
      </c>
      <c r="T58" s="349">
        <v>61</v>
      </c>
      <c r="U58" s="75">
        <f>IF(AND(T58=0,S58=0),0,IF(OR(AND(T58&gt;0,S58&lt;=0),AND(T58&lt;0,S58&gt;=0)),"nm",IF(AND(T58&lt;0,S58&lt;0),IF(-(T58/S58-1)*100&lt;-100,"(&gt;100)",-(T58/S58-1)*100),IF((T58/S58-1)*100&gt;100,"&gt;100",(T58/S58-1)*100))))</f>
        <v>-42.990654205607484</v>
      </c>
      <c r="V58" s="75">
        <f>IF(AND(T58=0,P58=0),0,IF(OR(AND(T58&gt;0,P58&lt;=0),AND(T58&lt;0,P58&gt;=0)),"nm",IF(AND(T58&lt;0,P58&lt;0),IF(-(T58/P58-1)*100&lt;-100,"(&gt;100)",-(T58/P58-1)*100),IF((T58/P58-1)*100&gt;100,"&gt;100",(T58/P58-1)*100))))</f>
        <v>-82.3699421965318</v>
      </c>
      <c r="X58" s="75">
        <v>1140</v>
      </c>
      <c r="Y58" s="349">
        <v>320</v>
      </c>
      <c r="Z58" s="75">
        <f>IF(AND(Y58=0,X58=0),0,IF(OR(AND(Y58&gt;0,X58&lt;=0),AND(Y58&lt;0,X58&gt;=0)),"nm",IF(AND(Y58&lt;0,X58&lt;0),IF(-(Y58/X58-1)*100&lt;-100,"(&gt;100)",-(Y58/X58-1)*100),IF((Y58/X58-1)*100&gt;100,"&gt;100",(Y58/X58-1)*100))))</f>
        <v>-71.9298245614035</v>
      </c>
      <c r="AA58" s="18"/>
      <c r="AB58" s="18"/>
      <c r="AC58" s="18"/>
    </row>
    <row r="59" spans="2:26" s="18" customFormat="1" ht="15">
      <c r="B59" s="18" t="s">
        <v>121</v>
      </c>
      <c r="D59" s="106">
        <v>2392</v>
      </c>
      <c r="E59" s="17">
        <v>4219</v>
      </c>
      <c r="F59" s="17">
        <v>3213</v>
      </c>
      <c r="G59" s="17">
        <f>Y59</f>
        <v>2904</v>
      </c>
      <c r="H59" s="17"/>
      <c r="I59" s="17">
        <v>3233</v>
      </c>
      <c r="J59" s="17">
        <v>4051</v>
      </c>
      <c r="K59" s="17">
        <v>3823</v>
      </c>
      <c r="L59" s="17">
        <v>4219</v>
      </c>
      <c r="M59" s="17">
        <v>4068</v>
      </c>
      <c r="N59" s="17">
        <v>3724</v>
      </c>
      <c r="O59" s="17">
        <v>3505</v>
      </c>
      <c r="P59" s="17">
        <v>3213</v>
      </c>
      <c r="Q59" s="17">
        <v>3098</v>
      </c>
      <c r="R59" s="17">
        <v>2883</v>
      </c>
      <c r="S59" s="17">
        <v>2780</v>
      </c>
      <c r="T59" s="348">
        <f>T55+T56-T57-T58</f>
        <v>2904</v>
      </c>
      <c r="U59" s="17">
        <f>IF(AND(T59=0,S59=0),0,IF(OR(AND(T59&gt;0,S59&lt;=0),AND(T59&lt;0,S59&gt;=0)),"nm",IF(AND(T59&lt;0,S59&lt;0),IF(-(T59/S59-1)*100&lt;-100,"(&gt;100)",-(T59/S59-1)*100),IF((T59/S59-1)*100&gt;100,"&gt;100",(T59/S59-1)*100))))</f>
        <v>4.460431654676267</v>
      </c>
      <c r="V59" s="17">
        <f>IF(AND(T59=0,P59=0),0,IF(OR(AND(T59&gt;0,P59&lt;=0),AND(T59&lt;0,P59&gt;=0)),"nm",IF(AND(T59&lt;0,P59&lt;0),IF(-(T59/P59-1)*100&lt;-100,"(&gt;100)",-(T59/P59-1)*100),IF((T59/P59-1)*100&gt;100,"&gt;100",(T59/P59-1)*100))))</f>
        <v>-9.6171802054155</v>
      </c>
      <c r="W59" s="15"/>
      <c r="X59" s="17">
        <v>3213</v>
      </c>
      <c r="Y59" s="348">
        <f>Y55+Y56-Y57-Y58</f>
        <v>2904</v>
      </c>
      <c r="Z59" s="17">
        <f>IF(AND(Y59=0,X59=0),0,IF(OR(AND(Y59&gt;0,X59&lt;=0),AND(Y59&lt;0,X59&gt;=0)),"nm",IF(AND(Y59&lt;0,X59&lt;0),IF(-(Y59/X59-1)*100&lt;-100,"(&gt;100)",-(Y59/X59-1)*100),IF((Y59/X59-1)*100&gt;100,"&gt;100",(Y59/X59-1)*100))))</f>
        <v>-9.6171802054155</v>
      </c>
    </row>
    <row r="60" spans="3:26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348"/>
      <c r="U60" s="17"/>
      <c r="V60" s="17"/>
      <c r="W60" s="15"/>
      <c r="X60" s="179"/>
      <c r="Y60" s="145"/>
      <c r="Z60" s="17"/>
    </row>
    <row r="61" spans="20:29" ht="15">
      <c r="T61" s="349"/>
      <c r="AA61" s="18"/>
      <c r="AB61" s="18"/>
      <c r="AC61" s="18"/>
    </row>
    <row r="62" spans="20:29" ht="15">
      <c r="T62" s="349"/>
      <c r="AA62" s="18"/>
      <c r="AB62" s="18"/>
      <c r="AC62" s="18"/>
    </row>
    <row r="63" spans="20:29" ht="15">
      <c r="T63" s="349"/>
      <c r="AA63" s="18"/>
      <c r="AB63" s="18"/>
      <c r="AC63" s="18"/>
    </row>
    <row r="64" ht="14.25">
      <c r="T64" s="349"/>
    </row>
    <row r="65" ht="14.25">
      <c r="T65" s="349"/>
    </row>
    <row r="66" ht="14.25">
      <c r="T66" s="349"/>
    </row>
    <row r="67" ht="14.25">
      <c r="T67" s="349"/>
    </row>
    <row r="68" ht="14.25">
      <c r="T68" s="349"/>
    </row>
    <row r="69" ht="14.25">
      <c r="T69" s="349"/>
    </row>
    <row r="70" ht="14.25">
      <c r="T70" s="349"/>
    </row>
    <row r="71" ht="14.25">
      <c r="T71" s="349"/>
    </row>
    <row r="72" ht="14.25">
      <c r="T72" s="349"/>
    </row>
    <row r="73" ht="14.25">
      <c r="T73" s="349"/>
    </row>
    <row r="74" ht="14.25">
      <c r="T74" s="349"/>
    </row>
    <row r="75" ht="14.25">
      <c r="T75" s="349"/>
    </row>
    <row r="76" ht="14.25">
      <c r="T76" s="349"/>
    </row>
    <row r="77" ht="14.25">
      <c r="T77" s="349"/>
    </row>
    <row r="78" ht="14.25">
      <c r="T78" s="349"/>
    </row>
    <row r="79" ht="14.25">
      <c r="T79" s="349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0.6" bottom="0.57" header="0.5" footer="0"/>
  <pageSetup fitToHeight="1" fitToWidth="1" horizontalDpi="600" verticalDpi="600" orientation="landscape" paperSize="9" scale="55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98"/>
  <sheetViews>
    <sheetView zoomScale="80" zoomScaleNormal="80" zoomScalePageLayoutView="0" workbookViewId="0" topLeftCell="A1">
      <pane xSplit="3" ySplit="2" topLeftCell="O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22" sqref="AB22"/>
    </sheetView>
  </sheetViews>
  <sheetFormatPr defaultColWidth="9.140625" defaultRowHeight="12.75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customWidth="1"/>
    <col min="5" max="7" width="10.421875" style="75" customWidth="1"/>
    <col min="8" max="8" width="4.00390625" style="75" customWidth="1"/>
    <col min="9" max="19" width="9.8515625" style="75" customWidth="1"/>
    <col min="20" max="20" width="9.8515625" style="121" customWidth="1"/>
    <col min="21" max="22" width="9.7109375" style="75" customWidth="1"/>
    <col min="23" max="23" width="3.57421875" style="21" customWidth="1"/>
    <col min="24" max="24" width="9.7109375" style="75" customWidth="1"/>
    <col min="25" max="25" width="9.8515625" style="121" customWidth="1"/>
    <col min="26" max="26" width="9.8515625" style="75" customWidth="1"/>
    <col min="27" max="16384" width="9.140625" style="22" customWidth="1"/>
  </cols>
  <sheetData>
    <row r="1" spans="1:26" s="42" customFormat="1" ht="20.25">
      <c r="A1" s="41" t="s">
        <v>213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4:26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45"/>
      <c r="U3" s="17"/>
      <c r="V3" s="17"/>
      <c r="W3" s="15"/>
      <c r="X3" s="17"/>
      <c r="Y3" s="145"/>
      <c r="Z3" s="17"/>
    </row>
    <row r="4" spans="1:26" s="18" customFormat="1" ht="15">
      <c r="A4" s="46" t="s">
        <v>228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5"/>
      <c r="U4" s="17"/>
      <c r="V4" s="17"/>
      <c r="W4" s="15"/>
      <c r="X4" s="17"/>
      <c r="Y4" s="145"/>
      <c r="Z4" s="17"/>
    </row>
    <row r="5" spans="1:26" s="18" customFormat="1" ht="15">
      <c r="A5" s="18" t="s">
        <v>214</v>
      </c>
      <c r="C5" s="32"/>
      <c r="D5" s="17">
        <f>D6+D10</f>
        <v>2732</v>
      </c>
      <c r="E5" s="17">
        <f>E6+E10</f>
        <v>3480</v>
      </c>
      <c r="F5" s="17">
        <v>3197</v>
      </c>
      <c r="G5" s="17">
        <f aca="true" t="shared" si="0" ref="G5:G10">Y5</f>
        <v>3660</v>
      </c>
      <c r="H5" s="17"/>
      <c r="I5" s="17">
        <v>3147</v>
      </c>
      <c r="J5" s="17">
        <f>J6+J10</f>
        <v>3263</v>
      </c>
      <c r="K5" s="17">
        <v>3422</v>
      </c>
      <c r="L5" s="17">
        <v>3480</v>
      </c>
      <c r="M5" s="17">
        <v>3722</v>
      </c>
      <c r="N5" s="17">
        <v>3747</v>
      </c>
      <c r="O5" s="17">
        <v>3387</v>
      </c>
      <c r="P5" s="17">
        <v>3197</v>
      </c>
      <c r="Q5" s="17">
        <v>3176</v>
      </c>
      <c r="R5" s="17">
        <v>3266</v>
      </c>
      <c r="S5" s="17">
        <v>3457</v>
      </c>
      <c r="T5" s="348">
        <f>T6+T10</f>
        <v>3660</v>
      </c>
      <c r="U5" s="368">
        <f aca="true" t="shared" si="1" ref="U5:U10">IF(AND(T5=0,S5=0),0,IF(OR(AND(T5&gt;0,S5&lt;=0),AND(T5&lt;0,S5&gt;=0)),"nm",IF(AND(T5&lt;0,S5&lt;0),IF(-(T5/S5-1)*100&lt;-100,"(&gt;100)",-(T5/S5-1)*100),IF((T5/S5-1)*100&gt;100,"&gt;100",(T5/S5-1)*100))))</f>
        <v>5.872143477003178</v>
      </c>
      <c r="V5" s="368">
        <f aca="true" t="shared" si="2" ref="V5:V10">IF(AND(T5=0,P5=0),0,IF(OR(AND(T5&gt;0,P5&lt;=0),AND(T5&lt;0,P5&gt;=0)),"nm",IF(AND(T5&lt;0,P5&lt;0),IF(-(T5/P5-1)*100&lt;-100,"(&gt;100)",-(T5/P5-1)*100),IF((T5/P5-1)*100&gt;100,"&gt;100",(T5/P5-1)*100))))</f>
        <v>14.48232718173288</v>
      </c>
      <c r="W5" s="369"/>
      <c r="X5" s="368">
        <v>3197</v>
      </c>
      <c r="Y5" s="348">
        <f>Y6+Y10</f>
        <v>3660</v>
      </c>
      <c r="Z5" s="17">
        <f aca="true" t="shared" si="3" ref="Z5:Z10">IF(AND(Y5=0,X5=0),0,IF(OR(AND(Y5&gt;0,X5&lt;=0),AND(Y5&lt;0,X5&gt;=0)),"nm",IF(AND(Y5&lt;0,X5&lt;0),IF(-(Y5/X5-1)*100&lt;-100,"(&gt;100)",-(Y5/X5-1)*100),IF((Y5/X5-1)*100&gt;100,"&gt;100",(Y5/X5-1)*100))))</f>
        <v>14.48232718173288</v>
      </c>
    </row>
    <row r="6" spans="2:26" s="18" customFormat="1" ht="15">
      <c r="B6" s="18" t="s">
        <v>100</v>
      </c>
      <c r="D6" s="17">
        <f>D13</f>
        <v>1208</v>
      </c>
      <c r="E6" s="17">
        <f>E13</f>
        <v>1808</v>
      </c>
      <c r="F6" s="17">
        <v>1345</v>
      </c>
      <c r="G6" s="17">
        <f t="shared" si="0"/>
        <v>1321</v>
      </c>
      <c r="H6" s="17"/>
      <c r="I6" s="17">
        <v>1420</v>
      </c>
      <c r="J6" s="17">
        <f>J13</f>
        <v>1364</v>
      </c>
      <c r="K6" s="17">
        <v>1521</v>
      </c>
      <c r="L6" s="17">
        <v>1808</v>
      </c>
      <c r="M6" s="17">
        <v>2034</v>
      </c>
      <c r="N6" s="17">
        <v>1938</v>
      </c>
      <c r="O6" s="17">
        <v>1567</v>
      </c>
      <c r="P6" s="17">
        <v>1345</v>
      </c>
      <c r="Q6" s="17">
        <v>1273</v>
      </c>
      <c r="R6" s="17">
        <v>1275</v>
      </c>
      <c r="S6" s="17">
        <v>1249</v>
      </c>
      <c r="T6" s="348">
        <f>SUM(T7:T9)</f>
        <v>1321</v>
      </c>
      <c r="U6" s="368">
        <f t="shared" si="1"/>
        <v>5.764611689351473</v>
      </c>
      <c r="V6" s="368">
        <f t="shared" si="2"/>
        <v>-1.7843866171003753</v>
      </c>
      <c r="W6" s="369"/>
      <c r="X6" s="368">
        <v>1345</v>
      </c>
      <c r="Y6" s="348">
        <f>SUM(Y7:Y9)</f>
        <v>1321</v>
      </c>
      <c r="Z6" s="17">
        <f>IF(AND(Y6=0,X6=0),0,IF(OR(AND(Y6&gt;0,X6&lt;=0),AND(Y6&lt;0,X6&gt;=0)),"nm",IF(AND(Y6&lt;0,X6&lt;0),IF(-(Y6/X6-1)*100&lt;-100,"(&gt;100)",-(Y6/X6-1)*100),IF((Y6/X6-1)*100&gt;100,"&gt;100",(Y6/X6-1)*100))))</f>
        <v>-1.7843866171003753</v>
      </c>
    </row>
    <row r="7" spans="3:31" ht="15">
      <c r="C7" s="22" t="s">
        <v>154</v>
      </c>
      <c r="D7" s="75">
        <v>213</v>
      </c>
      <c r="E7" s="75">
        <v>195</v>
      </c>
      <c r="F7" s="75">
        <v>374</v>
      </c>
      <c r="G7" s="75">
        <f t="shared" si="0"/>
        <v>241</v>
      </c>
      <c r="I7" s="75">
        <v>219</v>
      </c>
      <c r="J7" s="75">
        <v>268</v>
      </c>
      <c r="K7" s="75">
        <v>356</v>
      </c>
      <c r="L7" s="75">
        <v>195</v>
      </c>
      <c r="M7" s="75">
        <v>269</v>
      </c>
      <c r="N7" s="75">
        <v>249</v>
      </c>
      <c r="O7" s="75">
        <v>342</v>
      </c>
      <c r="P7" s="75">
        <v>374</v>
      </c>
      <c r="Q7" s="75">
        <v>409</v>
      </c>
      <c r="R7" s="75">
        <v>431</v>
      </c>
      <c r="S7" s="75">
        <v>281</v>
      </c>
      <c r="T7" s="349">
        <v>241</v>
      </c>
      <c r="U7" s="291">
        <f>IF(AND(T7=0,S7=0),0,IF(OR(AND(T7&gt;0,S7&lt;=0),AND(T7&lt;0,S7&gt;=0)),"nm",IF(AND(T7&lt;0,S7&lt;0),IF(-(T7/S7-1)*100&lt;-100,"(&gt;100)",-(T7/S7-1)*100),IF((T7/S7-1)*100&gt;100,"&gt;100",(T7/S7-1)*100))))</f>
        <v>-14.234875444839856</v>
      </c>
      <c r="V7" s="291">
        <f t="shared" si="2"/>
        <v>-35.56149732620321</v>
      </c>
      <c r="W7" s="370"/>
      <c r="X7" s="291">
        <v>374</v>
      </c>
      <c r="Y7" s="349">
        <v>241</v>
      </c>
      <c r="Z7" s="75">
        <f>IF(AND(Y7=0,X7=0),0,IF(OR(AND(Y7&gt;0,X7&lt;=0),AND(Y7&lt;0,X7&gt;=0)),"nm",IF(AND(Y7&lt;0,X7&lt;0),IF(-(Y7/X7-1)*100&lt;-100,"(&gt;100)",-(Y7/X7-1)*100),IF((Y7/X7-1)*100&gt;100,"&gt;100",(Y7/X7-1)*100))))</f>
        <v>-35.56149732620321</v>
      </c>
      <c r="AB7" s="18"/>
      <c r="AC7" s="18"/>
      <c r="AD7" s="18"/>
      <c r="AE7" s="18"/>
    </row>
    <row r="8" spans="3:31" ht="15">
      <c r="C8" s="22" t="s">
        <v>155</v>
      </c>
      <c r="D8" s="75">
        <v>730</v>
      </c>
      <c r="E8" s="75">
        <v>977</v>
      </c>
      <c r="F8" s="75">
        <v>580</v>
      </c>
      <c r="G8" s="75">
        <f t="shared" si="0"/>
        <v>687</v>
      </c>
      <c r="I8" s="75">
        <v>849</v>
      </c>
      <c r="J8" s="75">
        <v>652</v>
      </c>
      <c r="K8" s="75">
        <v>648</v>
      </c>
      <c r="L8" s="75">
        <v>977</v>
      </c>
      <c r="M8" s="75">
        <v>1086</v>
      </c>
      <c r="N8" s="75">
        <v>1153</v>
      </c>
      <c r="O8" s="75">
        <v>723</v>
      </c>
      <c r="P8" s="75">
        <v>580</v>
      </c>
      <c r="Q8" s="75">
        <v>479</v>
      </c>
      <c r="R8" s="75">
        <v>464</v>
      </c>
      <c r="S8" s="75">
        <v>594</v>
      </c>
      <c r="T8" s="349">
        <v>687</v>
      </c>
      <c r="U8" s="291">
        <f t="shared" si="1"/>
        <v>15.656565656565657</v>
      </c>
      <c r="V8" s="291">
        <f t="shared" si="2"/>
        <v>18.448275862068964</v>
      </c>
      <c r="W8" s="370"/>
      <c r="X8" s="291">
        <v>580</v>
      </c>
      <c r="Y8" s="349">
        <v>687</v>
      </c>
      <c r="Z8" s="75">
        <f t="shared" si="3"/>
        <v>18.448275862068964</v>
      </c>
      <c r="AB8" s="18"/>
      <c r="AC8" s="18"/>
      <c r="AD8" s="18"/>
      <c r="AE8" s="18"/>
    </row>
    <row r="9" spans="3:31" ht="15">
      <c r="C9" s="22" t="s">
        <v>156</v>
      </c>
      <c r="D9" s="75">
        <v>265</v>
      </c>
      <c r="E9" s="75">
        <v>636</v>
      </c>
      <c r="F9" s="75">
        <v>391</v>
      </c>
      <c r="G9" s="75">
        <f t="shared" si="0"/>
        <v>393</v>
      </c>
      <c r="I9" s="75">
        <v>352</v>
      </c>
      <c r="J9" s="75">
        <v>444</v>
      </c>
      <c r="K9" s="75">
        <v>517</v>
      </c>
      <c r="L9" s="75">
        <v>636</v>
      </c>
      <c r="M9" s="75">
        <v>679</v>
      </c>
      <c r="N9" s="75">
        <v>536</v>
      </c>
      <c r="O9" s="75">
        <v>502</v>
      </c>
      <c r="P9" s="75">
        <v>391</v>
      </c>
      <c r="Q9" s="75">
        <v>385</v>
      </c>
      <c r="R9" s="75">
        <v>380</v>
      </c>
      <c r="S9" s="75">
        <v>374</v>
      </c>
      <c r="T9" s="349">
        <v>393</v>
      </c>
      <c r="U9" s="291">
        <f t="shared" si="1"/>
        <v>5.080213903743314</v>
      </c>
      <c r="V9" s="291">
        <f t="shared" si="2"/>
        <v>0.5115089514066584</v>
      </c>
      <c r="W9" s="370"/>
      <c r="X9" s="291">
        <v>391</v>
      </c>
      <c r="Y9" s="349">
        <v>393</v>
      </c>
      <c r="Z9" s="75">
        <f t="shared" si="3"/>
        <v>0.5115089514066584</v>
      </c>
      <c r="AB9" s="18"/>
      <c r="AC9" s="18"/>
      <c r="AD9" s="18"/>
      <c r="AE9" s="18"/>
    </row>
    <row r="10" spans="2:26" s="18" customFormat="1" ht="15">
      <c r="B10" s="18" t="s">
        <v>55</v>
      </c>
      <c r="D10" s="17">
        <v>1524</v>
      </c>
      <c r="E10" s="17">
        <f>E39</f>
        <v>1672</v>
      </c>
      <c r="F10" s="17">
        <v>1852</v>
      </c>
      <c r="G10" s="17">
        <f t="shared" si="0"/>
        <v>2339</v>
      </c>
      <c r="H10" s="17"/>
      <c r="I10" s="17">
        <v>1727</v>
      </c>
      <c r="J10" s="17">
        <f>J39</f>
        <v>1899</v>
      </c>
      <c r="K10" s="17">
        <v>1901</v>
      </c>
      <c r="L10" s="17">
        <v>1672</v>
      </c>
      <c r="M10" s="17">
        <v>1688</v>
      </c>
      <c r="N10" s="17">
        <v>1809</v>
      </c>
      <c r="O10" s="17">
        <v>1820</v>
      </c>
      <c r="P10" s="17">
        <v>1852</v>
      </c>
      <c r="Q10" s="17">
        <v>1903</v>
      </c>
      <c r="R10" s="17">
        <v>1991</v>
      </c>
      <c r="S10" s="17">
        <v>2208</v>
      </c>
      <c r="T10" s="348">
        <v>2339</v>
      </c>
      <c r="U10" s="368">
        <f t="shared" si="1"/>
        <v>5.932971014492749</v>
      </c>
      <c r="V10" s="368">
        <f t="shared" si="2"/>
        <v>26.295896328293743</v>
      </c>
      <c r="W10" s="369"/>
      <c r="X10" s="368">
        <v>1852</v>
      </c>
      <c r="Y10" s="348">
        <v>2339</v>
      </c>
      <c r="Z10" s="17">
        <f t="shared" si="3"/>
        <v>26.295896328293743</v>
      </c>
    </row>
    <row r="11" spans="3:26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48"/>
      <c r="U11" s="368"/>
      <c r="V11" s="368"/>
      <c r="W11" s="369"/>
      <c r="X11" s="368"/>
      <c r="Y11" s="148"/>
      <c r="Z11" s="17"/>
    </row>
    <row r="12" spans="1:26" s="18" customFormat="1" ht="15">
      <c r="A12" s="46" t="s">
        <v>215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48"/>
      <c r="U12" s="368"/>
      <c r="V12" s="368"/>
      <c r="W12" s="369"/>
      <c r="X12" s="368"/>
      <c r="Y12" s="148"/>
      <c r="Z12" s="17"/>
    </row>
    <row r="13" spans="1:26" s="18" customFormat="1" ht="15">
      <c r="A13" s="18" t="s">
        <v>170</v>
      </c>
      <c r="C13" s="32"/>
      <c r="D13" s="17">
        <f>D14+D34</f>
        <v>1208</v>
      </c>
      <c r="E13" s="17">
        <f>E14+E34</f>
        <v>1808</v>
      </c>
      <c r="F13" s="17">
        <v>1345</v>
      </c>
      <c r="G13" s="17">
        <f>Y13</f>
        <v>1321</v>
      </c>
      <c r="H13" s="17"/>
      <c r="I13" s="17">
        <v>1420</v>
      </c>
      <c r="J13" s="17">
        <f>J14+J34</f>
        <v>1364</v>
      </c>
      <c r="K13" s="17">
        <v>1521</v>
      </c>
      <c r="L13" s="17">
        <v>1808</v>
      </c>
      <c r="M13" s="17">
        <v>2034</v>
      </c>
      <c r="N13" s="17">
        <v>1938</v>
      </c>
      <c r="O13" s="17">
        <v>1567</v>
      </c>
      <c r="P13" s="17">
        <v>1345</v>
      </c>
      <c r="Q13" s="17">
        <v>1273</v>
      </c>
      <c r="R13" s="17">
        <v>1275</v>
      </c>
      <c r="S13" s="17">
        <v>1249</v>
      </c>
      <c r="T13" s="348">
        <f>T14+T34</f>
        <v>1321</v>
      </c>
      <c r="U13" s="368">
        <f>IF(AND(T13=0,S13=0),0,IF(OR(AND(T13&gt;0,S13&lt;=0),AND(T13&lt;0,S13&gt;=0)),"nm",IF(AND(T13&lt;0,S13&lt;0),IF(-(T13/S13-1)*100&lt;-100,"(&gt;100)",-(T13/S13-1)*100),IF((T13/S13-1)*100&gt;100,"&gt;100",(T13/S13-1)*100))))</f>
        <v>5.764611689351473</v>
      </c>
      <c r="V13" s="368">
        <f>IF(AND(T13=0,P13=0),0,IF(OR(AND(T13&gt;0,P13&lt;=0),AND(T13&lt;0,P13&gt;=0)),"nm",IF(AND(T13&lt;0,P13&lt;0),IF(-(T13/P13-1)*100&lt;-100,"(&gt;100)",-(T13/P13-1)*100),IF((T13/P13-1)*100&gt;100,"&gt;100",(T13/P13-1)*100))))</f>
        <v>-1.7843866171003753</v>
      </c>
      <c r="W13" s="369"/>
      <c r="X13" s="368">
        <v>1345</v>
      </c>
      <c r="Y13" s="348">
        <f>Y14+Y34</f>
        <v>1321</v>
      </c>
      <c r="Z13" s="17">
        <f>IF(AND(Y13=0,X13=0),0,IF(OR(AND(Y13&gt;0,X13&lt;=0),AND(Y13&lt;0,X13&gt;=0)),"nm",IF(AND(Y13&lt;0,X13&lt;0),IF(-(Y13/X13-1)*100&lt;-100,"(&gt;100)",-(Y13/X13-1)*100),IF((Y13/X13-1)*100&gt;100,"&gt;100",(Y13/X13-1)*100))))</f>
        <v>-1.7843866171003753</v>
      </c>
    </row>
    <row r="14" spans="2:26" s="18" customFormat="1" ht="15">
      <c r="B14" s="18" t="s">
        <v>171</v>
      </c>
      <c r="D14" s="17">
        <v>920</v>
      </c>
      <c r="E14" s="17">
        <v>1605</v>
      </c>
      <c r="F14" s="17">
        <v>1212</v>
      </c>
      <c r="G14" s="17">
        <f>Y14</f>
        <v>1227</v>
      </c>
      <c r="H14" s="17"/>
      <c r="I14" s="17">
        <v>1115</v>
      </c>
      <c r="J14" s="17">
        <v>1151</v>
      </c>
      <c r="K14" s="17">
        <v>1288</v>
      </c>
      <c r="L14" s="17">
        <v>1605</v>
      </c>
      <c r="M14" s="17">
        <v>1827</v>
      </c>
      <c r="N14" s="17">
        <v>1738</v>
      </c>
      <c r="O14" s="17">
        <v>1378</v>
      </c>
      <c r="P14" s="17">
        <v>1212</v>
      </c>
      <c r="Q14" s="17">
        <v>1162</v>
      </c>
      <c r="R14" s="17">
        <v>1163</v>
      </c>
      <c r="S14" s="17">
        <v>1143</v>
      </c>
      <c r="T14" s="348">
        <f>SUM(T15:T17)</f>
        <v>1227</v>
      </c>
      <c r="U14" s="368">
        <f>IF(AND(T14=0,S14=0),0,IF(OR(AND(T14&gt;0,S14&lt;=0),AND(T14&lt;0,S14&gt;=0)),"nm",IF(AND(T14&lt;0,S14&lt;0),IF(-(T14/S14-1)*100&lt;-100,"(&gt;100)",-(T14/S14-1)*100),IF((T14/S14-1)*100&gt;100,"&gt;100",(T14/S14-1)*100))))</f>
        <v>7.349081364829391</v>
      </c>
      <c r="V14" s="368">
        <f>IF(AND(T14=0,P14=0),0,IF(OR(AND(T14&gt;0,P14&lt;=0),AND(T14&lt;0,P14&gt;=0)),"nm",IF(AND(T14&lt;0,P14&lt;0),IF(-(T14/P14-1)*100&lt;-100,"(&gt;100)",-(T14/P14-1)*100),IF((T14/P14-1)*100&gt;100,"&gt;100",(T14/P14-1)*100))))</f>
        <v>1.2376237623762387</v>
      </c>
      <c r="W14" s="369"/>
      <c r="X14" s="368">
        <v>1212</v>
      </c>
      <c r="Y14" s="348">
        <f>SUM(Y15:Y17)</f>
        <v>1227</v>
      </c>
      <c r="Z14" s="17">
        <f>IF(AND(Y14=0,X14=0),0,IF(OR(AND(Y14&gt;0,X14&lt;=0),AND(Y14&lt;0,X14&gt;=0)),"nm",IF(AND(Y14&lt;0,X14&lt;0),IF(-(Y14/X14-1)*100&lt;-100,"(&gt;100)",-(Y14/X14-1)*100),IF((Y14/X14-1)*100&gt;100,"&gt;100",(Y14/X14-1)*100))))</f>
        <v>1.2376237623762387</v>
      </c>
    </row>
    <row r="15" spans="2:31" ht="15">
      <c r="B15" s="93" t="s">
        <v>87</v>
      </c>
      <c r="C15" s="22"/>
      <c r="D15" s="75"/>
      <c r="T15" s="146"/>
      <c r="Y15" s="146"/>
      <c r="AB15" s="18"/>
      <c r="AC15" s="18"/>
      <c r="AD15" s="18"/>
      <c r="AE15" s="18"/>
    </row>
    <row r="16" spans="2:31" ht="15">
      <c r="B16" s="31"/>
      <c r="C16" s="22" t="s">
        <v>352</v>
      </c>
      <c r="D16" s="75">
        <v>219</v>
      </c>
      <c r="E16" s="75">
        <v>195</v>
      </c>
      <c r="F16" s="75">
        <v>107</v>
      </c>
      <c r="G16" s="75">
        <f>Y16</f>
        <v>86</v>
      </c>
      <c r="I16" s="75">
        <v>260</v>
      </c>
      <c r="J16" s="75">
        <v>262</v>
      </c>
      <c r="K16" s="75">
        <v>249</v>
      </c>
      <c r="L16" s="75">
        <v>195</v>
      </c>
      <c r="M16" s="75">
        <v>190</v>
      </c>
      <c r="N16" s="75">
        <v>168</v>
      </c>
      <c r="O16" s="75">
        <v>163</v>
      </c>
      <c r="P16" s="75">
        <v>107</v>
      </c>
      <c r="Q16" s="75">
        <v>104</v>
      </c>
      <c r="R16" s="75">
        <v>94</v>
      </c>
      <c r="S16" s="75">
        <v>84</v>
      </c>
      <c r="T16" s="349">
        <v>86</v>
      </c>
      <c r="U16" s="75">
        <f>IF(AND(T16=0,S16=0),0,IF(OR(AND(T16&gt;0,S16&lt;=0),AND(T16&lt;0,S16&gt;=0)),"nm",IF(AND(T16&lt;0,S16&lt;0),IF(-(T16/S16-1)*100&lt;-100,"(&gt;100)",-(T16/S16-1)*100),IF((T16/S16-1)*100&gt;100,"&gt;100",(T16/S16-1)*100))))</f>
        <v>2.3809523809523725</v>
      </c>
      <c r="V16" s="75">
        <f>IF(AND(T16=0,P16=0),0,IF(OR(AND(T16&gt;0,P16&lt;=0),AND(T16&lt;0,P16&gt;=0)),"nm",IF(AND(T16&lt;0,P16&lt;0),IF(-(T16/P16-1)*100&lt;-100,"(&gt;100)",-(T16/P16-1)*100),IF((T16/P16-1)*100&gt;100,"&gt;100",(T16/P16-1)*100))))</f>
        <v>-19.626168224299068</v>
      </c>
      <c r="X16" s="291">
        <v>107</v>
      </c>
      <c r="Y16" s="349">
        <v>86</v>
      </c>
      <c r="Z16" s="75">
        <f>IF(AND(Y16=0,X16=0),0,IF(OR(AND(Y16&gt;0,X16&lt;=0),AND(Y16&lt;0,X16&gt;=0)),"nm",IF(AND(Y16&lt;0,X16&lt;0),IF(-(Y16/X16-1)*100&lt;-100,"(&gt;100)",-(Y16/X16-1)*100),IF((Y16/X16-1)*100&gt;100,"&gt;100",(Y16/X16-1)*100))))</f>
        <v>-19.626168224299068</v>
      </c>
      <c r="AB16" s="18"/>
      <c r="AC16" s="18"/>
      <c r="AD16" s="18"/>
      <c r="AE16" s="18"/>
    </row>
    <row r="17" spans="2:31" ht="15">
      <c r="B17" s="31"/>
      <c r="C17" s="22" t="s">
        <v>353</v>
      </c>
      <c r="D17" s="75">
        <v>701</v>
      </c>
      <c r="E17" s="75">
        <v>1410</v>
      </c>
      <c r="F17" s="75">
        <v>1105</v>
      </c>
      <c r="G17" s="75">
        <f>Y17</f>
        <v>1141</v>
      </c>
      <c r="I17" s="75">
        <v>855</v>
      </c>
      <c r="J17" s="75">
        <v>889</v>
      </c>
      <c r="K17" s="75">
        <v>1039</v>
      </c>
      <c r="L17" s="75">
        <v>1410</v>
      </c>
      <c r="M17" s="75">
        <v>1637</v>
      </c>
      <c r="N17" s="75">
        <v>1570</v>
      </c>
      <c r="O17" s="75">
        <v>1215</v>
      </c>
      <c r="P17" s="75">
        <v>1105</v>
      </c>
      <c r="Q17" s="75">
        <v>1058</v>
      </c>
      <c r="R17" s="75">
        <v>1069</v>
      </c>
      <c r="S17" s="75">
        <v>1059</v>
      </c>
      <c r="T17" s="349">
        <v>1141</v>
      </c>
      <c r="U17" s="75">
        <f>IF(AND(T17=0,S17=0),0,IF(OR(AND(T17&gt;0,S17&lt;=0),AND(T17&lt;0,S17&gt;=0)),"nm",IF(AND(T17&lt;0,S17&lt;0),IF(-(T17/S17-1)*100&lt;-100,"(&gt;100)",-(T17/S17-1)*100),IF((T17/S17-1)*100&gt;100,"&gt;100",(T17/S17-1)*100))))</f>
        <v>7.743153918791323</v>
      </c>
      <c r="V17" s="75">
        <f>IF(AND(T17=0,P17=0),0,IF(OR(AND(T17&gt;0,P17&lt;=0),AND(T17&lt;0,P17&gt;=0)),"nm",IF(AND(T17&lt;0,P17&lt;0),IF(-(T17/P17-1)*100&lt;-100,"(&gt;100)",-(T17/P17-1)*100),IF((T17/P17-1)*100&gt;100,"&gt;100",(T17/P17-1)*100))))</f>
        <v>3.2579185520362097</v>
      </c>
      <c r="X17" s="291">
        <v>1105</v>
      </c>
      <c r="Y17" s="349">
        <v>1141</v>
      </c>
      <c r="Z17" s="75">
        <f>IF(AND(Y17=0,X17=0),0,IF(OR(AND(Y17&gt;0,X17&lt;=0),AND(Y17&lt;0,X17&gt;=0)),"nm",IF(AND(Y17&lt;0,X17&lt;0),IF(-(Y17/X17-1)*100&lt;-100,"(&gt;100)",-(Y17/X17-1)*100),IF((Y17/X17-1)*100&gt;100,"&gt;100",(Y17/X17-1)*100))))</f>
        <v>3.2579185520362097</v>
      </c>
      <c r="AB17" s="18"/>
      <c r="AC17" s="18"/>
      <c r="AD17" s="18"/>
      <c r="AE17" s="18"/>
    </row>
    <row r="18" spans="2:31" ht="8.25" customHeight="1" hidden="1">
      <c r="B18" s="36"/>
      <c r="C18" s="94"/>
      <c r="D18" s="75"/>
      <c r="F18" s="75">
        <v>0</v>
      </c>
      <c r="T18" s="146"/>
      <c r="X18" s="75">
        <v>0</v>
      </c>
      <c r="Y18" s="146"/>
      <c r="AB18" s="18"/>
      <c r="AC18" s="18"/>
      <c r="AD18" s="18"/>
      <c r="AE18" s="18"/>
    </row>
    <row r="19" spans="2:31" ht="15">
      <c r="B19" s="58" t="s">
        <v>86</v>
      </c>
      <c r="C19" s="22"/>
      <c r="D19" s="75"/>
      <c r="T19" s="146"/>
      <c r="Y19" s="146"/>
      <c r="AB19" s="18"/>
      <c r="AC19" s="18"/>
      <c r="AD19" s="18"/>
      <c r="AE19" s="18"/>
    </row>
    <row r="20" spans="2:31" ht="15">
      <c r="B20" s="36"/>
      <c r="C20" s="22" t="s">
        <v>53</v>
      </c>
      <c r="D20" s="75">
        <v>271</v>
      </c>
      <c r="E20" s="75">
        <v>213</v>
      </c>
      <c r="F20" s="75">
        <v>196</v>
      </c>
      <c r="G20" s="75">
        <f>Y20</f>
        <v>184</v>
      </c>
      <c r="I20" s="75">
        <v>316</v>
      </c>
      <c r="J20" s="75">
        <v>190</v>
      </c>
      <c r="K20" s="75">
        <v>208</v>
      </c>
      <c r="L20" s="75">
        <v>213</v>
      </c>
      <c r="M20" s="75">
        <v>211</v>
      </c>
      <c r="N20" s="75">
        <v>203</v>
      </c>
      <c r="O20" s="75">
        <v>195</v>
      </c>
      <c r="P20" s="75">
        <v>196</v>
      </c>
      <c r="Q20" s="75">
        <v>193</v>
      </c>
      <c r="R20" s="75">
        <v>189</v>
      </c>
      <c r="S20" s="75">
        <v>141</v>
      </c>
      <c r="T20" s="349">
        <v>184</v>
      </c>
      <c r="U20" s="75">
        <f>IF(AND(T20=0,S20=0),0,IF(OR(AND(T20&gt;0,S20&lt;=0),AND(T20&lt;0,S20&gt;=0)),"nm",IF(AND(T20&lt;0,S20&lt;0),IF(-(T20/S20-1)*100&lt;-100,"(&gt;100)",-(T20/S20-1)*100),IF((T20/S20-1)*100&gt;100,"&gt;100",(T20/S20-1)*100))))</f>
        <v>30.49645390070923</v>
      </c>
      <c r="V20" s="75">
        <f>IF(AND(T20=0,P20=0),0,IF(OR(AND(T20&gt;0,P20&lt;=0),AND(T20&lt;0,P20&gt;=0)),"nm",IF(AND(T20&lt;0,P20&lt;0),IF(-(T20/P20-1)*100&lt;-100,"(&gt;100)",-(T20/P20-1)*100),IF((T20/P20-1)*100&gt;100,"&gt;100",(T20/P20-1)*100))))</f>
        <v>-6.122448979591832</v>
      </c>
      <c r="X20" s="75">
        <v>196</v>
      </c>
      <c r="Y20" s="349">
        <v>184</v>
      </c>
      <c r="Z20" s="75">
        <f>IF(AND(Y20=0,X20=0),0,IF(OR(AND(Y20&gt;0,X20&lt;=0),AND(Y20&lt;0,X20&gt;=0)),"nm",IF(AND(Y20&lt;0,X20&lt;0),IF(-(Y20/X20-1)*100&lt;-100,"(&gt;100)",-(Y20/X20-1)*100),IF((Y20/X20-1)*100&gt;100,"&gt;100",(Y20/X20-1)*100))))</f>
        <v>-6.122448979591832</v>
      </c>
      <c r="AB20" s="18"/>
      <c r="AC20" s="18"/>
      <c r="AD20" s="18"/>
      <c r="AE20" s="18"/>
    </row>
    <row r="21" spans="2:31" ht="15">
      <c r="B21" s="36"/>
      <c r="C21" s="95" t="s">
        <v>54</v>
      </c>
      <c r="D21" s="75">
        <v>313</v>
      </c>
      <c r="E21" s="75">
        <v>327</v>
      </c>
      <c r="F21" s="75">
        <v>212</v>
      </c>
      <c r="G21" s="75">
        <f>Y21</f>
        <v>176</v>
      </c>
      <c r="I21" s="75">
        <v>381</v>
      </c>
      <c r="J21" s="75">
        <v>394</v>
      </c>
      <c r="K21" s="75">
        <v>375</v>
      </c>
      <c r="L21" s="75">
        <v>327</v>
      </c>
      <c r="M21" s="75">
        <v>308</v>
      </c>
      <c r="N21" s="75">
        <v>253</v>
      </c>
      <c r="O21" s="75">
        <v>226</v>
      </c>
      <c r="P21" s="75">
        <v>212</v>
      </c>
      <c r="Q21" s="75">
        <v>186</v>
      </c>
      <c r="R21" s="75">
        <v>169</v>
      </c>
      <c r="S21" s="75">
        <v>173</v>
      </c>
      <c r="T21" s="349">
        <v>176</v>
      </c>
      <c r="U21" s="75">
        <f>IF(AND(T21=0,S21=0),0,IF(OR(AND(T21&gt;0,S21&lt;=0),AND(T21&lt;0,S21&gt;=0)),"nm",IF(AND(T21&lt;0,S21&lt;0),IF(-(T21/S21-1)*100&lt;-100,"(&gt;100)",-(T21/S21-1)*100),IF((T21/S21-1)*100&gt;100,"&gt;100",(T21/S21-1)*100))))</f>
        <v>1.7341040462427681</v>
      </c>
      <c r="V21" s="75">
        <f>IF(AND(T21=0,P21=0),0,IF(OR(AND(T21&gt;0,P21&lt;=0),AND(T21&lt;0,P21&gt;=0)),"nm",IF(AND(T21&lt;0,P21&lt;0),IF(-(T21/P21-1)*100&lt;-100,"(&gt;100)",-(T21/P21-1)*100),IF((T21/P21-1)*100&gt;100,"&gt;100",(T21/P21-1)*100))))</f>
        <v>-16.981132075471695</v>
      </c>
      <c r="X21" s="75">
        <v>212</v>
      </c>
      <c r="Y21" s="349">
        <v>176</v>
      </c>
      <c r="Z21" s="75">
        <f>IF(AND(Y21=0,X21=0),0,IF(OR(AND(Y21&gt;0,X21&lt;=0),AND(Y21&lt;0,X21&gt;=0)),"nm",IF(AND(Y21&lt;0,X21&lt;0),IF(-(Y21/X21-1)*100&lt;-100,"(&gt;100)",-(Y21/X21-1)*100),IF((Y21/X21-1)*100&gt;100,"&gt;100",(Y21/X21-1)*100))))</f>
        <v>-16.981132075471695</v>
      </c>
      <c r="AB21" s="18"/>
      <c r="AC21" s="18"/>
      <c r="AD21" s="18"/>
      <c r="AE21" s="18"/>
    </row>
    <row r="22" spans="2:31" ht="15">
      <c r="B22" s="36"/>
      <c r="C22" s="95" t="s">
        <v>81</v>
      </c>
      <c r="D22" s="75">
        <v>241</v>
      </c>
      <c r="E22" s="75">
        <v>213</v>
      </c>
      <c r="F22" s="75">
        <v>166</v>
      </c>
      <c r="G22" s="75">
        <f>Y22</f>
        <v>132</v>
      </c>
      <c r="I22" s="75">
        <v>249</v>
      </c>
      <c r="J22" s="75">
        <v>229</v>
      </c>
      <c r="K22" s="75">
        <v>198</v>
      </c>
      <c r="L22" s="75">
        <v>213</v>
      </c>
      <c r="M22" s="75">
        <v>199</v>
      </c>
      <c r="N22" s="75">
        <v>190</v>
      </c>
      <c r="O22" s="75">
        <v>190</v>
      </c>
      <c r="P22" s="75">
        <v>166</v>
      </c>
      <c r="Q22" s="75">
        <v>155</v>
      </c>
      <c r="R22" s="75">
        <v>151</v>
      </c>
      <c r="S22" s="75">
        <v>129</v>
      </c>
      <c r="T22" s="349">
        <v>132</v>
      </c>
      <c r="U22" s="75">
        <f>IF(AND(T22=0,S22=0),0,IF(OR(AND(T22&gt;0,S22&lt;=0),AND(T22&lt;0,S22&gt;=0)),"nm",IF(AND(T22&lt;0,S22&lt;0),IF(-(T22/S22-1)*100&lt;-100,"(&gt;100)",-(T22/S22-1)*100),IF((T22/S22-1)*100&gt;100,"&gt;100",(T22/S22-1)*100))))</f>
        <v>2.3255813953488413</v>
      </c>
      <c r="V22" s="75">
        <f>IF(AND(T22=0,P22=0),0,IF(OR(AND(T22&gt;0,P22&lt;=0),AND(T22&lt;0,P22&gt;=0)),"nm",IF(AND(T22&lt;0,P22&lt;0),IF(-(T22/P22-1)*100&lt;-100,"(&gt;100)",-(T22/P22-1)*100),IF((T22/P22-1)*100&gt;100,"&gt;100",(T22/P22-1)*100))))</f>
        <v>-20.481927710843372</v>
      </c>
      <c r="X22" s="75">
        <v>166</v>
      </c>
      <c r="Y22" s="349">
        <v>132</v>
      </c>
      <c r="Z22" s="75">
        <f>IF(AND(Y22=0,X22=0),0,IF(OR(AND(Y22&gt;0,X22&lt;=0),AND(Y22&lt;0,X22&gt;=0)),"nm",IF(AND(Y22&lt;0,X22&lt;0),IF(-(Y22/X22-1)*100&lt;-100,"(&gt;100)",-(Y22/X22-1)*100),IF((Y22/X22-1)*100&gt;100,"&gt;100",(Y22/X22-1)*100))))</f>
        <v>-20.481927710843372</v>
      </c>
      <c r="AB22" s="18"/>
      <c r="AC22" s="18"/>
      <c r="AD22" s="18"/>
      <c r="AE22" s="18"/>
    </row>
    <row r="23" spans="2:31" ht="15">
      <c r="B23" s="36"/>
      <c r="C23" s="95" t="s">
        <v>79</v>
      </c>
      <c r="D23" s="75">
        <v>59</v>
      </c>
      <c r="E23" s="75">
        <v>82</v>
      </c>
      <c r="F23" s="75">
        <v>107</v>
      </c>
      <c r="G23" s="75">
        <f>Y23</f>
        <v>111</v>
      </c>
      <c r="I23" s="75">
        <v>72</v>
      </c>
      <c r="J23" s="75">
        <v>79</v>
      </c>
      <c r="K23" s="75">
        <v>72</v>
      </c>
      <c r="L23" s="75">
        <v>82</v>
      </c>
      <c r="M23" s="75">
        <v>72</v>
      </c>
      <c r="N23" s="75">
        <v>80</v>
      </c>
      <c r="O23" s="75">
        <v>92</v>
      </c>
      <c r="P23" s="75">
        <v>107</v>
      </c>
      <c r="Q23" s="75">
        <v>99</v>
      </c>
      <c r="R23" s="75">
        <v>98</v>
      </c>
      <c r="S23" s="75">
        <v>107</v>
      </c>
      <c r="T23" s="349">
        <v>111</v>
      </c>
      <c r="U23" s="75">
        <f>IF(AND(T23=0,S23=0),0,IF(OR(AND(T23&gt;0,S23&lt;=0),AND(T23&lt;0,S23&gt;=0)),"nm",IF(AND(T23&lt;0,S23&lt;0),IF(-(T23/S23-1)*100&lt;-100,"(&gt;100)",-(T23/S23-1)*100),IF((T23/S23-1)*100&gt;100,"&gt;100",(T23/S23-1)*100))))</f>
        <v>3.738317757009346</v>
      </c>
      <c r="V23" s="75">
        <f>IF(AND(T23=0,P23=0),0,IF(OR(AND(T23&gt;0,P23&lt;=0),AND(T23&lt;0,P23&gt;=0)),"nm",IF(AND(T23&lt;0,P23&lt;0),IF(-(T23/P23-1)*100&lt;-100,"(&gt;100)",-(T23/P23-1)*100),IF((T23/P23-1)*100&gt;100,"&gt;100",(T23/P23-1)*100))))</f>
        <v>3.738317757009346</v>
      </c>
      <c r="X23" s="75">
        <v>107</v>
      </c>
      <c r="Y23" s="349">
        <v>111</v>
      </c>
      <c r="Z23" s="75">
        <f>IF(AND(Y23=0,X23=0),0,IF(OR(AND(Y23&gt;0,X23&lt;=0),AND(Y23&lt;0,X23&gt;=0)),"nm",IF(AND(Y23&lt;0,X23&lt;0),IF(-(Y23/X23-1)*100&lt;-100,"(&gt;100)",-(Y23/X23-1)*100),IF((Y23/X23-1)*100&gt;100,"&gt;100",(Y23/X23-1)*100))))</f>
        <v>3.738317757009346</v>
      </c>
      <c r="AB23" s="18"/>
      <c r="AC23" s="18"/>
      <c r="AD23" s="18"/>
      <c r="AE23" s="18"/>
    </row>
    <row r="24" spans="2:31" ht="15">
      <c r="B24" s="36"/>
      <c r="C24" s="95" t="s">
        <v>82</v>
      </c>
      <c r="D24" s="75">
        <v>36</v>
      </c>
      <c r="E24" s="75">
        <v>770</v>
      </c>
      <c r="F24" s="75">
        <v>531</v>
      </c>
      <c r="G24" s="75">
        <f>Y24</f>
        <v>624</v>
      </c>
      <c r="I24" s="75">
        <v>97</v>
      </c>
      <c r="J24" s="75">
        <v>259</v>
      </c>
      <c r="K24" s="75">
        <v>435</v>
      </c>
      <c r="L24" s="75">
        <v>770</v>
      </c>
      <c r="M24" s="75">
        <v>1037</v>
      </c>
      <c r="N24" s="75">
        <v>1012</v>
      </c>
      <c r="O24" s="75">
        <v>675</v>
      </c>
      <c r="P24" s="75">
        <v>531</v>
      </c>
      <c r="Q24" s="75">
        <v>529</v>
      </c>
      <c r="R24" s="75">
        <v>556</v>
      </c>
      <c r="S24" s="75">
        <v>593</v>
      </c>
      <c r="T24" s="349">
        <v>624</v>
      </c>
      <c r="U24" s="75">
        <f>IF(AND(T24=0,S24=0),0,IF(OR(AND(T24&gt;0,S24&lt;=0),AND(T24&lt;0,S24&gt;=0)),"nm",IF(AND(T24&lt;0,S24&lt;0),IF(-(T24/S24-1)*100&lt;-100,"(&gt;100)",-(T24/S24-1)*100),IF((T24/S24-1)*100&gt;100,"&gt;100",(T24/S24-1)*100))))</f>
        <v>5.227655986509272</v>
      </c>
      <c r="V24" s="75">
        <f>IF(AND(T24=0,P24=0),0,IF(OR(AND(T24&gt;0,P24&lt;=0),AND(T24&lt;0,P24&gt;=0)),"nm",IF(AND(T24&lt;0,P24&lt;0),IF(-(T24/P24-1)*100&lt;-100,"(&gt;100)",-(T24/P24-1)*100),IF((T24/P24-1)*100&gt;100,"&gt;100",(T24/P24-1)*100))))</f>
        <v>17.514124293785315</v>
      </c>
      <c r="X24" s="75">
        <v>531</v>
      </c>
      <c r="Y24" s="349">
        <v>624</v>
      </c>
      <c r="Z24" s="75">
        <f>IF(AND(Y24=0,X24=0),0,IF(OR(AND(Y24&gt;0,X24&lt;=0),AND(Y24&lt;0,X24&gt;=0)),"nm",IF(AND(Y24&lt;0,X24&lt;0),IF(-(Y24/X24-1)*100&lt;-100,"(&gt;100)",-(Y24/X24-1)*100),IF((Y24/X24-1)*100&gt;100,"&gt;100",(Y24/X24-1)*100))))</f>
        <v>17.514124293785315</v>
      </c>
      <c r="AB24" s="18"/>
      <c r="AC24" s="18"/>
      <c r="AD24" s="18"/>
      <c r="AE24" s="18"/>
    </row>
    <row r="25" spans="2:31" ht="15">
      <c r="B25" s="93" t="s">
        <v>94</v>
      </c>
      <c r="C25" s="22"/>
      <c r="D25" s="75"/>
      <c r="T25" s="146"/>
      <c r="Y25" s="146"/>
      <c r="AB25" s="18"/>
      <c r="AC25" s="18"/>
      <c r="AD25" s="18"/>
      <c r="AE25" s="18"/>
    </row>
    <row r="26" spans="2:31" ht="15">
      <c r="B26" s="36"/>
      <c r="C26" s="96" t="s">
        <v>88</v>
      </c>
      <c r="D26" s="75">
        <v>351</v>
      </c>
      <c r="E26" s="75">
        <v>386</v>
      </c>
      <c r="F26" s="75">
        <v>325</v>
      </c>
      <c r="G26" s="75">
        <f aca="true" t="shared" si="4" ref="G26:G36">Y26</f>
        <v>241</v>
      </c>
      <c r="I26" s="75">
        <v>381</v>
      </c>
      <c r="J26" s="75">
        <v>361</v>
      </c>
      <c r="K26" s="75">
        <v>349</v>
      </c>
      <c r="L26" s="75">
        <v>386</v>
      </c>
      <c r="M26" s="75">
        <v>375</v>
      </c>
      <c r="N26" s="75">
        <v>351</v>
      </c>
      <c r="O26" s="75">
        <v>330</v>
      </c>
      <c r="P26" s="75">
        <v>325</v>
      </c>
      <c r="Q26" s="75">
        <v>284</v>
      </c>
      <c r="R26" s="75">
        <v>280</v>
      </c>
      <c r="S26" s="75">
        <v>257</v>
      </c>
      <c r="T26" s="349">
        <v>241</v>
      </c>
      <c r="U26" s="75">
        <f aca="true" t="shared" si="5" ref="U26:U36">IF(AND(T26=0,S26=0),0,IF(OR(AND(T26&gt;0,S26&lt;=0),AND(T26&lt;0,S26&gt;=0)),"nm",IF(AND(T26&lt;0,S26&lt;0),IF(-(T26/S26-1)*100&lt;-100,"(&gt;100)",-(T26/S26-1)*100),IF((T26/S26-1)*100&gt;100,"&gt;100",(T26/S26-1)*100))))</f>
        <v>-6.22568093385214</v>
      </c>
      <c r="V26" s="75">
        <f aca="true" t="shared" si="6" ref="V26:V36">IF(AND(T26=0,P26=0),0,IF(OR(AND(T26&gt;0,P26&lt;=0),AND(T26&lt;0,P26&gt;=0)),"nm",IF(AND(T26&lt;0,P26&lt;0),IF(-(T26/P26-1)*100&lt;-100,"(&gt;100)",-(T26/P26-1)*100),IF((T26/P26-1)*100&gt;100,"&gt;100",(T26/P26-1)*100))))</f>
        <v>-25.84615384615384</v>
      </c>
      <c r="X26" s="75">
        <v>325</v>
      </c>
      <c r="Y26" s="349">
        <v>241</v>
      </c>
      <c r="Z26" s="75">
        <f aca="true" t="shared" si="7" ref="Z26:Z34">IF(AND(Y26=0,X26=0),0,IF(OR(AND(Y26&gt;0,X26&lt;=0),AND(Y26&lt;0,X26&gt;=0)),"nm",IF(AND(Y26&lt;0,X26&lt;0),IF(-(Y26/X26-1)*100&lt;-100,"(&gt;100)",-(Y26/X26-1)*100),IF((Y26/X26-1)*100&gt;100,"&gt;100",(Y26/X26-1)*100))))</f>
        <v>-25.84615384615384</v>
      </c>
      <c r="AB26" s="18"/>
      <c r="AC26" s="18"/>
      <c r="AD26" s="18"/>
      <c r="AE26" s="18"/>
    </row>
    <row r="27" spans="3:31" ht="15">
      <c r="C27" s="96" t="s">
        <v>89</v>
      </c>
      <c r="D27" s="75">
        <v>30</v>
      </c>
      <c r="E27" s="75">
        <v>22</v>
      </c>
      <c r="F27" s="75">
        <v>25</v>
      </c>
      <c r="G27" s="75">
        <f t="shared" si="4"/>
        <v>38</v>
      </c>
      <c r="I27" s="75">
        <v>44</v>
      </c>
      <c r="J27" s="75">
        <v>46</v>
      </c>
      <c r="K27" s="75">
        <v>24</v>
      </c>
      <c r="L27" s="75">
        <v>22</v>
      </c>
      <c r="M27" s="75">
        <v>24</v>
      </c>
      <c r="N27" s="75">
        <v>13</v>
      </c>
      <c r="O27" s="75">
        <v>12</v>
      </c>
      <c r="P27" s="75">
        <v>25</v>
      </c>
      <c r="Q27" s="75">
        <v>32</v>
      </c>
      <c r="R27" s="75">
        <v>32</v>
      </c>
      <c r="S27" s="75">
        <v>33</v>
      </c>
      <c r="T27" s="349">
        <v>38</v>
      </c>
      <c r="U27" s="75">
        <f t="shared" si="5"/>
        <v>15.15151515151516</v>
      </c>
      <c r="V27" s="75">
        <f t="shared" si="6"/>
        <v>52</v>
      </c>
      <c r="X27" s="75">
        <v>25</v>
      </c>
      <c r="Y27" s="349">
        <v>38</v>
      </c>
      <c r="Z27" s="75">
        <f t="shared" si="7"/>
        <v>52</v>
      </c>
      <c r="AB27" s="18"/>
      <c r="AC27" s="18"/>
      <c r="AD27" s="18"/>
      <c r="AE27" s="18"/>
    </row>
    <row r="28" spans="3:31" ht="15">
      <c r="C28" s="96" t="s">
        <v>90</v>
      </c>
      <c r="D28" s="75">
        <v>43</v>
      </c>
      <c r="E28" s="75">
        <v>30</v>
      </c>
      <c r="F28" s="75">
        <v>17</v>
      </c>
      <c r="G28" s="75">
        <f t="shared" si="4"/>
        <v>13</v>
      </c>
      <c r="I28" s="75">
        <v>42</v>
      </c>
      <c r="J28" s="75">
        <v>42</v>
      </c>
      <c r="K28" s="75">
        <v>41</v>
      </c>
      <c r="L28" s="75">
        <v>30</v>
      </c>
      <c r="M28" s="75">
        <v>27</v>
      </c>
      <c r="N28" s="75">
        <v>21</v>
      </c>
      <c r="O28" s="75">
        <v>19</v>
      </c>
      <c r="P28" s="75">
        <v>17</v>
      </c>
      <c r="Q28" s="75">
        <v>16</v>
      </c>
      <c r="R28" s="75">
        <v>14</v>
      </c>
      <c r="S28" s="75">
        <v>13</v>
      </c>
      <c r="T28" s="349">
        <v>13</v>
      </c>
      <c r="U28" s="75">
        <f t="shared" si="5"/>
        <v>0</v>
      </c>
      <c r="V28" s="75">
        <f t="shared" si="6"/>
        <v>-23.529411764705888</v>
      </c>
      <c r="X28" s="75">
        <v>17</v>
      </c>
      <c r="Y28" s="349">
        <v>13</v>
      </c>
      <c r="Z28" s="75">
        <f t="shared" si="7"/>
        <v>-23.529411764705888</v>
      </c>
      <c r="AB28" s="18"/>
      <c r="AC28" s="18"/>
      <c r="AD28" s="18"/>
      <c r="AE28" s="18"/>
    </row>
    <row r="29" spans="3:31" ht="15">
      <c r="C29" s="96" t="s">
        <v>91</v>
      </c>
      <c r="D29" s="75">
        <v>187</v>
      </c>
      <c r="E29" s="75">
        <v>238</v>
      </c>
      <c r="F29" s="75">
        <v>107</v>
      </c>
      <c r="G29" s="75">
        <f t="shared" si="4"/>
        <v>131</v>
      </c>
      <c r="I29" s="75">
        <v>226</v>
      </c>
      <c r="J29" s="75">
        <v>185</v>
      </c>
      <c r="K29" s="75">
        <v>177</v>
      </c>
      <c r="L29" s="75">
        <v>238</v>
      </c>
      <c r="M29" s="75">
        <v>280</v>
      </c>
      <c r="N29" s="75">
        <v>197</v>
      </c>
      <c r="O29" s="75">
        <v>161</v>
      </c>
      <c r="P29" s="75">
        <v>107</v>
      </c>
      <c r="Q29" s="75">
        <v>120</v>
      </c>
      <c r="R29" s="75">
        <v>105</v>
      </c>
      <c r="S29" s="75">
        <v>123</v>
      </c>
      <c r="T29" s="349">
        <v>131</v>
      </c>
      <c r="U29" s="75">
        <f t="shared" si="5"/>
        <v>6.5040650406503975</v>
      </c>
      <c r="V29" s="75">
        <f t="shared" si="6"/>
        <v>22.429906542056077</v>
      </c>
      <c r="X29" s="75">
        <v>107</v>
      </c>
      <c r="Y29" s="349">
        <v>131</v>
      </c>
      <c r="Z29" s="75">
        <f t="shared" si="7"/>
        <v>22.429906542056077</v>
      </c>
      <c r="AB29" s="18"/>
      <c r="AC29" s="18"/>
      <c r="AD29" s="18"/>
      <c r="AE29" s="18"/>
    </row>
    <row r="30" spans="3:31" ht="15">
      <c r="C30" s="96" t="s">
        <v>92</v>
      </c>
      <c r="D30" s="75">
        <v>6</v>
      </c>
      <c r="E30" s="75">
        <v>97</v>
      </c>
      <c r="F30" s="75">
        <v>183</v>
      </c>
      <c r="G30" s="75">
        <f t="shared" si="4"/>
        <v>285</v>
      </c>
      <c r="I30" s="75">
        <v>7</v>
      </c>
      <c r="J30" s="75">
        <v>10</v>
      </c>
      <c r="K30" s="75">
        <v>39</v>
      </c>
      <c r="L30" s="75">
        <v>97</v>
      </c>
      <c r="M30" s="75">
        <v>121</v>
      </c>
      <c r="N30" s="75">
        <v>115</v>
      </c>
      <c r="O30" s="75">
        <v>150</v>
      </c>
      <c r="P30" s="75">
        <v>183</v>
      </c>
      <c r="Q30" s="75">
        <v>212</v>
      </c>
      <c r="R30" s="75">
        <v>229</v>
      </c>
      <c r="S30" s="75">
        <v>205</v>
      </c>
      <c r="T30" s="349">
        <v>285</v>
      </c>
      <c r="U30" s="75">
        <f t="shared" si="5"/>
        <v>39.02439024390243</v>
      </c>
      <c r="V30" s="75">
        <f t="shared" si="6"/>
        <v>55.73770491803278</v>
      </c>
      <c r="X30" s="75">
        <v>183</v>
      </c>
      <c r="Y30" s="349">
        <v>285</v>
      </c>
      <c r="Z30" s="75">
        <f t="shared" si="7"/>
        <v>55.73770491803278</v>
      </c>
      <c r="AB30" s="18"/>
      <c r="AC30" s="18"/>
      <c r="AD30" s="18"/>
      <c r="AE30" s="18"/>
    </row>
    <row r="31" spans="3:31" ht="15">
      <c r="C31" s="96" t="s">
        <v>93</v>
      </c>
      <c r="D31" s="75">
        <v>66</v>
      </c>
      <c r="E31" s="75">
        <v>621</v>
      </c>
      <c r="F31" s="75">
        <v>399</v>
      </c>
      <c r="G31" s="75">
        <f t="shared" si="4"/>
        <v>400</v>
      </c>
      <c r="I31" s="75">
        <v>141</v>
      </c>
      <c r="J31" s="75">
        <v>236</v>
      </c>
      <c r="K31" s="75">
        <v>369</v>
      </c>
      <c r="L31" s="75">
        <v>621</v>
      </c>
      <c r="M31" s="75">
        <v>818</v>
      </c>
      <c r="N31" s="75">
        <v>882</v>
      </c>
      <c r="O31" s="75">
        <v>545</v>
      </c>
      <c r="P31" s="75">
        <v>399</v>
      </c>
      <c r="Q31" s="75">
        <v>374</v>
      </c>
      <c r="R31" s="75">
        <v>366</v>
      </c>
      <c r="S31" s="75">
        <v>387</v>
      </c>
      <c r="T31" s="349">
        <v>400</v>
      </c>
      <c r="U31" s="75">
        <f t="shared" si="5"/>
        <v>3.3591731266149782</v>
      </c>
      <c r="V31" s="75">
        <f t="shared" si="6"/>
        <v>0.25062656641603454</v>
      </c>
      <c r="X31" s="75">
        <v>399</v>
      </c>
      <c r="Y31" s="349">
        <v>400</v>
      </c>
      <c r="Z31" s="75">
        <f t="shared" si="7"/>
        <v>0.25062656641603454</v>
      </c>
      <c r="AB31" s="18"/>
      <c r="AC31" s="18"/>
      <c r="AD31" s="18"/>
      <c r="AE31" s="18"/>
    </row>
    <row r="32" spans="3:31" ht="15">
      <c r="C32" s="96" t="s">
        <v>95</v>
      </c>
      <c r="D32" s="75">
        <v>129</v>
      </c>
      <c r="E32" s="75">
        <v>113</v>
      </c>
      <c r="F32" s="75">
        <v>74</v>
      </c>
      <c r="G32" s="75">
        <f t="shared" si="4"/>
        <v>63</v>
      </c>
      <c r="I32" s="75">
        <v>151</v>
      </c>
      <c r="J32" s="75">
        <v>146</v>
      </c>
      <c r="K32" s="75">
        <v>138</v>
      </c>
      <c r="L32" s="75">
        <v>113</v>
      </c>
      <c r="M32" s="75">
        <v>94</v>
      </c>
      <c r="N32" s="75">
        <v>75</v>
      </c>
      <c r="O32" s="75">
        <v>74</v>
      </c>
      <c r="P32" s="75">
        <v>74</v>
      </c>
      <c r="Q32" s="75">
        <v>76</v>
      </c>
      <c r="R32" s="75">
        <v>69</v>
      </c>
      <c r="S32" s="75">
        <v>59</v>
      </c>
      <c r="T32" s="349">
        <v>63</v>
      </c>
      <c r="U32" s="75">
        <f t="shared" si="5"/>
        <v>6.779661016949157</v>
      </c>
      <c r="V32" s="75">
        <f t="shared" si="6"/>
        <v>-14.864864864864868</v>
      </c>
      <c r="X32" s="75">
        <v>74</v>
      </c>
      <c r="Y32" s="349">
        <v>63</v>
      </c>
      <c r="Z32" s="75">
        <f t="shared" si="7"/>
        <v>-14.864864864864868</v>
      </c>
      <c r="AB32" s="18"/>
      <c r="AC32" s="18"/>
      <c r="AD32" s="18"/>
      <c r="AE32" s="18"/>
    </row>
    <row r="33" spans="3:31" ht="15">
      <c r="C33" s="96" t="s">
        <v>39</v>
      </c>
      <c r="D33" s="75">
        <v>108</v>
      </c>
      <c r="E33" s="75">
        <v>98</v>
      </c>
      <c r="F33" s="75">
        <v>82</v>
      </c>
      <c r="G33" s="75">
        <f t="shared" si="4"/>
        <v>56</v>
      </c>
      <c r="I33" s="75">
        <v>123</v>
      </c>
      <c r="J33" s="75">
        <v>125</v>
      </c>
      <c r="K33" s="75">
        <v>151</v>
      </c>
      <c r="L33" s="75">
        <v>98</v>
      </c>
      <c r="M33" s="75">
        <v>88</v>
      </c>
      <c r="N33" s="75">
        <v>84</v>
      </c>
      <c r="O33" s="75">
        <v>87</v>
      </c>
      <c r="P33" s="75">
        <v>82</v>
      </c>
      <c r="Q33" s="75">
        <v>48</v>
      </c>
      <c r="R33" s="75">
        <v>68</v>
      </c>
      <c r="S33" s="75">
        <v>66</v>
      </c>
      <c r="T33" s="349">
        <v>56</v>
      </c>
      <c r="U33" s="75">
        <f t="shared" si="5"/>
        <v>-15.151515151515149</v>
      </c>
      <c r="V33" s="75">
        <f t="shared" si="6"/>
        <v>-31.707317073170728</v>
      </c>
      <c r="X33" s="75">
        <v>82</v>
      </c>
      <c r="Y33" s="349">
        <v>56</v>
      </c>
      <c r="Z33" s="75">
        <f t="shared" si="7"/>
        <v>-31.707317073170728</v>
      </c>
      <c r="AB33" s="18"/>
      <c r="AC33" s="18"/>
      <c r="AD33" s="18"/>
      <c r="AE33" s="18"/>
    </row>
    <row r="34" spans="2:26" s="18" customFormat="1" ht="15">
      <c r="B34" s="18" t="s">
        <v>217</v>
      </c>
      <c r="C34" s="31"/>
      <c r="D34" s="17">
        <v>288</v>
      </c>
      <c r="E34" s="17">
        <v>203</v>
      </c>
      <c r="F34" s="17">
        <v>133</v>
      </c>
      <c r="G34" s="17">
        <f t="shared" si="4"/>
        <v>94</v>
      </c>
      <c r="H34" s="17"/>
      <c r="I34" s="17">
        <v>305</v>
      </c>
      <c r="J34" s="17">
        <v>213</v>
      </c>
      <c r="K34" s="17">
        <v>233</v>
      </c>
      <c r="L34" s="17">
        <v>203</v>
      </c>
      <c r="M34" s="17">
        <v>207</v>
      </c>
      <c r="N34" s="17">
        <v>200</v>
      </c>
      <c r="O34" s="17">
        <v>189</v>
      </c>
      <c r="P34" s="17">
        <v>133</v>
      </c>
      <c r="Q34" s="17">
        <v>111</v>
      </c>
      <c r="R34" s="17">
        <v>112</v>
      </c>
      <c r="S34" s="17">
        <v>106</v>
      </c>
      <c r="T34" s="348">
        <f>SUM(T35:T36)</f>
        <v>94</v>
      </c>
      <c r="U34" s="17">
        <f t="shared" si="5"/>
        <v>-11.32075471698113</v>
      </c>
      <c r="V34" s="17">
        <f t="shared" si="6"/>
        <v>-29.323308270676694</v>
      </c>
      <c r="W34" s="15"/>
      <c r="X34" s="17">
        <v>133</v>
      </c>
      <c r="Y34" s="348">
        <f>SUM(Y35:Y36)</f>
        <v>94</v>
      </c>
      <c r="Z34" s="17">
        <f t="shared" si="7"/>
        <v>-29.323308270676694</v>
      </c>
    </row>
    <row r="35" spans="2:31" ht="15">
      <c r="B35" s="18"/>
      <c r="C35" s="36" t="s">
        <v>83</v>
      </c>
      <c r="D35" s="75">
        <v>236</v>
      </c>
      <c r="E35" s="75">
        <v>106</v>
      </c>
      <c r="F35" s="75">
        <v>6</v>
      </c>
      <c r="G35" s="75">
        <f t="shared" si="4"/>
        <v>3</v>
      </c>
      <c r="I35" s="75">
        <v>251</v>
      </c>
      <c r="J35" s="75">
        <v>134</v>
      </c>
      <c r="K35" s="75">
        <v>131</v>
      </c>
      <c r="L35" s="75">
        <v>106</v>
      </c>
      <c r="M35" s="75">
        <v>104</v>
      </c>
      <c r="N35" s="75">
        <v>80</v>
      </c>
      <c r="O35" s="75">
        <v>77</v>
      </c>
      <c r="P35" s="75">
        <v>6</v>
      </c>
      <c r="Q35" s="75">
        <v>6</v>
      </c>
      <c r="R35" s="75">
        <v>3</v>
      </c>
      <c r="S35" s="75">
        <v>3</v>
      </c>
      <c r="T35" s="349">
        <v>3</v>
      </c>
      <c r="U35" s="75">
        <f t="shared" si="5"/>
        <v>0</v>
      </c>
      <c r="V35" s="75">
        <f t="shared" si="6"/>
        <v>-50</v>
      </c>
      <c r="X35" s="75">
        <v>6</v>
      </c>
      <c r="Y35" s="349">
        <v>3</v>
      </c>
      <c r="Z35" s="75">
        <f>IF(AND(Y35=0,X35=0),0,IF(OR(AND(Y35&gt;0,X35&lt;=0),AND(Y35&lt;0,X35&gt;=0)),"nm",IF(AND(Y35&lt;0,X35&lt;0),IF(-(Y35/X35-1)*100&lt;-100,"(&gt;100)",-(Y35/X35-1)*100),IF((Y35/X35-1)*100&gt;100,"&gt;100",(Y35/X35-1)*100))))</f>
        <v>-50</v>
      </c>
      <c r="AB35" s="18"/>
      <c r="AC35" s="18"/>
      <c r="AD35" s="18"/>
      <c r="AE35" s="18"/>
    </row>
    <row r="36" spans="2:31" ht="15">
      <c r="B36" s="18"/>
      <c r="C36" s="36" t="s">
        <v>84</v>
      </c>
      <c r="D36" s="75">
        <v>52</v>
      </c>
      <c r="E36" s="75">
        <v>97</v>
      </c>
      <c r="F36" s="75">
        <v>127</v>
      </c>
      <c r="G36" s="75">
        <f t="shared" si="4"/>
        <v>91</v>
      </c>
      <c r="I36" s="75">
        <v>54</v>
      </c>
      <c r="J36" s="75">
        <v>79</v>
      </c>
      <c r="K36" s="75">
        <v>102</v>
      </c>
      <c r="L36" s="75">
        <v>97</v>
      </c>
      <c r="M36" s="75">
        <v>103</v>
      </c>
      <c r="N36" s="75">
        <v>120</v>
      </c>
      <c r="O36" s="75">
        <v>112</v>
      </c>
      <c r="P36" s="75">
        <v>127</v>
      </c>
      <c r="Q36" s="75">
        <v>105</v>
      </c>
      <c r="R36" s="75">
        <v>109</v>
      </c>
      <c r="S36" s="75">
        <v>103</v>
      </c>
      <c r="T36" s="349">
        <v>91</v>
      </c>
      <c r="U36" s="75">
        <f t="shared" si="5"/>
        <v>-11.650485436893199</v>
      </c>
      <c r="V36" s="75">
        <f t="shared" si="6"/>
        <v>-28.346456692913392</v>
      </c>
      <c r="X36" s="75">
        <v>127</v>
      </c>
      <c r="Y36" s="349">
        <v>91</v>
      </c>
      <c r="Z36" s="75">
        <f>IF(AND(Y36=0,X36=0),0,IF(OR(AND(Y36&gt;0,X36&lt;=0),AND(Y36&lt;0,X36&gt;=0)),"nm",IF(AND(Y36&lt;0,X36&lt;0),IF(-(Y36/X36-1)*100&lt;-100,"(&gt;100)",-(Y36/X36-1)*100),IF((Y36/X36-1)*100&gt;100,"&gt;100",(Y36/X36-1)*100))))</f>
        <v>-28.346456692913392</v>
      </c>
      <c r="AB36" s="18"/>
      <c r="AC36" s="18"/>
      <c r="AD36" s="18"/>
      <c r="AE36" s="18"/>
    </row>
    <row r="37" spans="1:31" ht="15">
      <c r="A37" s="18"/>
      <c r="B37" s="36"/>
      <c r="C37" s="22"/>
      <c r="D37" s="75"/>
      <c r="T37" s="146"/>
      <c r="Y37" s="146"/>
      <c r="AB37" s="18"/>
      <c r="AC37" s="18"/>
      <c r="AD37" s="18"/>
      <c r="AE37" s="18"/>
    </row>
    <row r="38" spans="1:31" ht="15">
      <c r="A38" s="46" t="s">
        <v>216</v>
      </c>
      <c r="B38" s="36"/>
      <c r="C38" s="22"/>
      <c r="D38" s="75"/>
      <c r="T38" s="146"/>
      <c r="Y38" s="146"/>
      <c r="AB38" s="18"/>
      <c r="AC38" s="18"/>
      <c r="AD38" s="18"/>
      <c r="AE38" s="18"/>
    </row>
    <row r="39" spans="1:26" s="18" customFormat="1" ht="15">
      <c r="A39" s="18" t="s">
        <v>218</v>
      </c>
      <c r="C39" s="32"/>
      <c r="D39" s="17">
        <f>D40+D51</f>
        <v>1524</v>
      </c>
      <c r="E39" s="17">
        <f>E40+E51</f>
        <v>1672</v>
      </c>
      <c r="F39" s="17">
        <v>1852</v>
      </c>
      <c r="G39" s="17">
        <f>Y39</f>
        <v>2339</v>
      </c>
      <c r="H39" s="17"/>
      <c r="I39" s="17">
        <v>1727</v>
      </c>
      <c r="J39" s="17">
        <f>J40+J51</f>
        <v>1899</v>
      </c>
      <c r="K39" s="17">
        <v>1901</v>
      </c>
      <c r="L39" s="17">
        <v>1672</v>
      </c>
      <c r="M39" s="17">
        <v>1688</v>
      </c>
      <c r="N39" s="17">
        <v>1809</v>
      </c>
      <c r="O39" s="17">
        <v>1820</v>
      </c>
      <c r="P39" s="17">
        <v>1852</v>
      </c>
      <c r="Q39" s="17">
        <v>1903</v>
      </c>
      <c r="R39" s="17">
        <v>1991</v>
      </c>
      <c r="S39" s="17">
        <v>2208</v>
      </c>
      <c r="T39" s="348">
        <f>T40+T51</f>
        <v>2339</v>
      </c>
      <c r="U39" s="368">
        <f>IF(AND(T39=0,S39=0),0,IF(OR(AND(T39&gt;0,S39&lt;=0),AND(T39&lt;0,S39&gt;=0)),"nm",IF(AND(T39&lt;0,S39&lt;0),IF(-(T39/S39-1)*100&lt;-100,"(&gt;100)",-(T39/S39-1)*100),IF((T39/S39-1)*100&gt;100,"&gt;100",(T39/S39-1)*100))))</f>
        <v>5.932971014492749</v>
      </c>
      <c r="V39" s="368">
        <f>IF(AND(T39=0,P39=0),0,IF(OR(AND(T39&gt;0,P39&lt;=0),AND(T39&lt;0,P39&gt;=0)),"nm",IF(AND(T39&lt;0,P39&lt;0),IF(-(T39/P39-1)*100&lt;-100,"(&gt;100)",-(T39/P39-1)*100),IF((T39/P39-1)*100&gt;100,"&gt;100",(T39/P39-1)*100))))</f>
        <v>26.295896328293743</v>
      </c>
      <c r="W39" s="369"/>
      <c r="X39" s="368">
        <v>1852</v>
      </c>
      <c r="Y39" s="348">
        <f>Y40+Y51</f>
        <v>2339</v>
      </c>
      <c r="Z39" s="17">
        <f>IF(AND(Y39=0,X39=0),0,IF(OR(AND(Y39&gt;0,X39&lt;=0),AND(Y39&lt;0,X39&gt;=0)),"nm",IF(AND(Y39&lt;0,X39&lt;0),IF(-(Y39/X39-1)*100&lt;-100,"(&gt;100)",-(Y39/X39-1)*100),IF((Y39/X39-1)*100&gt;100,"&gt;100",(Y39/X39-1)*100))))</f>
        <v>26.295896328293743</v>
      </c>
    </row>
    <row r="40" spans="2:26" s="18" customFormat="1" ht="15">
      <c r="B40" s="18" t="s">
        <v>219</v>
      </c>
      <c r="D40" s="17">
        <v>1016</v>
      </c>
      <c r="E40" s="17">
        <v>1325</v>
      </c>
      <c r="F40" s="17">
        <v>1476</v>
      </c>
      <c r="G40" s="17">
        <f>Y40</f>
        <v>1919</v>
      </c>
      <c r="H40" s="17"/>
      <c r="I40" s="17">
        <v>1176</v>
      </c>
      <c r="J40" s="17">
        <v>1346</v>
      </c>
      <c r="K40" s="17">
        <v>1341</v>
      </c>
      <c r="L40" s="17">
        <v>1325</v>
      </c>
      <c r="M40" s="17">
        <v>1339</v>
      </c>
      <c r="N40" s="17">
        <v>1433</v>
      </c>
      <c r="O40" s="17">
        <v>1449</v>
      </c>
      <c r="P40" s="17">
        <v>1476</v>
      </c>
      <c r="Q40" s="17">
        <v>1539</v>
      </c>
      <c r="R40" s="17">
        <v>1628</v>
      </c>
      <c r="S40" s="17">
        <v>1807</v>
      </c>
      <c r="T40" s="348">
        <f>SUM(T42:T43)</f>
        <v>1919</v>
      </c>
      <c r="U40" s="368">
        <f>IF(AND(T40=0,S40=0),0,IF(OR(AND(T40&gt;0,S40&lt;=0),AND(T40&lt;0,S40&gt;=0)),"nm",IF(AND(T40&lt;0,S40&lt;0),IF(-(T40/S40-1)*100&lt;-100,"(&gt;100)",-(T40/S40-1)*100),IF((T40/S40-1)*100&gt;100,"&gt;100",(T40/S40-1)*100))))</f>
        <v>6.198118428334265</v>
      </c>
      <c r="V40" s="368">
        <f>IF(AND(T40=0,P40=0),0,IF(OR(AND(T40&gt;0,P40&lt;=0),AND(T40&lt;0,P40&gt;=0)),"nm",IF(AND(T40&lt;0,P40&lt;0),IF(-(T40/P40-1)*100&lt;-100,"(&gt;100)",-(T40/P40-1)*100),IF((T40/P40-1)*100&gt;100,"&gt;100",(T40/P40-1)*100))))</f>
        <v>30.013550135501355</v>
      </c>
      <c r="W40" s="369"/>
      <c r="X40" s="368">
        <v>1476</v>
      </c>
      <c r="Y40" s="348">
        <f>SUM(Y42:Y43)</f>
        <v>1919</v>
      </c>
      <c r="Z40" s="17">
        <f>IF(AND(Y40=0,X40=0),0,IF(OR(AND(Y40&gt;0,X40&lt;=0),AND(Y40&lt;0,X40&gt;=0)),"nm",IF(AND(Y40&lt;0,X40&lt;0),IF(-(Y40/X40-1)*100&lt;-100,"(&gt;100)",-(Y40/X40-1)*100),IF((Y40/X40-1)*100&gt;100,"&gt;100",(Y40/X40-1)*100))))</f>
        <v>30.013550135501355</v>
      </c>
    </row>
    <row r="41" spans="2:31" ht="15">
      <c r="B41" s="93" t="s">
        <v>87</v>
      </c>
      <c r="C41" s="22"/>
      <c r="D41" s="75"/>
      <c r="T41" s="146"/>
      <c r="Y41" s="146"/>
      <c r="AB41" s="18"/>
      <c r="AC41" s="18"/>
      <c r="AD41" s="18"/>
      <c r="AE41" s="18"/>
    </row>
    <row r="42" spans="2:31" ht="15">
      <c r="B42" s="31"/>
      <c r="C42" s="22" t="s">
        <v>357</v>
      </c>
      <c r="D42" s="75">
        <v>383</v>
      </c>
      <c r="E42" s="75">
        <v>440</v>
      </c>
      <c r="F42" s="75">
        <v>502</v>
      </c>
      <c r="G42" s="75">
        <f>Y42</f>
        <v>545</v>
      </c>
      <c r="I42" s="75">
        <v>398</v>
      </c>
      <c r="J42" s="75">
        <v>399</v>
      </c>
      <c r="K42" s="75">
        <v>406</v>
      </c>
      <c r="L42" s="75">
        <v>440</v>
      </c>
      <c r="M42" s="75">
        <v>459</v>
      </c>
      <c r="N42" s="75">
        <v>482</v>
      </c>
      <c r="O42" s="75">
        <v>490</v>
      </c>
      <c r="P42" s="75">
        <v>502</v>
      </c>
      <c r="Q42" s="75">
        <v>510</v>
      </c>
      <c r="R42" s="75">
        <v>529</v>
      </c>
      <c r="S42" s="75">
        <v>534</v>
      </c>
      <c r="T42" s="349">
        <v>545</v>
      </c>
      <c r="U42" s="75">
        <f>IF(AND(T42=0,S42=0),0,IF(OR(AND(T42&gt;0,S42&lt;=0),AND(T42&lt;0,S42&gt;=0)),"nm",IF(AND(T42&lt;0,S42&lt;0),IF(-(T42/S42-1)*100&lt;-100,"(&gt;100)",-(T42/S42-1)*100),IF((T42/S42-1)*100&gt;100,"&gt;100",(T42/S42-1)*100))))</f>
        <v>2.0599250936329527</v>
      </c>
      <c r="V42" s="75">
        <f>IF(AND(T42=0,P42=0),0,IF(OR(AND(T42&gt;0,P42&lt;=0),AND(T42&lt;0,P42&gt;=0)),"nm",IF(AND(T42&lt;0,P42&lt;0),IF(-(T42/P42-1)*100&lt;-100,"(&gt;100)",-(T42/P42-1)*100),IF((T42/P42-1)*100&gt;100,"&gt;100",(T42/P42-1)*100))))</f>
        <v>8.565737051792821</v>
      </c>
      <c r="X42" s="75">
        <v>502</v>
      </c>
      <c r="Y42" s="349">
        <v>545</v>
      </c>
      <c r="Z42" s="75">
        <f>IF(AND(Y42=0,X42=0),0,IF(OR(AND(Y42&gt;0,X42&lt;=0),AND(Y42&lt;0,X42&gt;=0)),"nm",IF(AND(Y42&lt;0,X42&lt;0),IF(-(Y42/X42-1)*100&lt;-100,"(&gt;100)",-(Y42/X42-1)*100),IF((Y42/X42-1)*100&gt;100,"&gt;100",(Y42/X42-1)*100))))</f>
        <v>8.565737051792821</v>
      </c>
      <c r="AB42" s="18"/>
      <c r="AC42" s="18"/>
      <c r="AD42" s="18"/>
      <c r="AE42" s="18"/>
    </row>
    <row r="43" spans="2:31" ht="15">
      <c r="B43" s="31"/>
      <c r="C43" s="22" t="s">
        <v>353</v>
      </c>
      <c r="D43" s="75">
        <v>633</v>
      </c>
      <c r="E43" s="75">
        <v>885</v>
      </c>
      <c r="F43" s="75">
        <v>974</v>
      </c>
      <c r="G43" s="75">
        <f>Y43</f>
        <v>1374</v>
      </c>
      <c r="I43" s="75">
        <v>778</v>
      </c>
      <c r="J43" s="75">
        <v>947</v>
      </c>
      <c r="K43" s="75">
        <v>935</v>
      </c>
      <c r="L43" s="75">
        <v>885</v>
      </c>
      <c r="M43" s="75">
        <v>880</v>
      </c>
      <c r="N43" s="75">
        <v>951</v>
      </c>
      <c r="O43" s="75">
        <v>959</v>
      </c>
      <c r="P43" s="75">
        <v>974</v>
      </c>
      <c r="Q43" s="75">
        <v>1029</v>
      </c>
      <c r="R43" s="75">
        <v>1099</v>
      </c>
      <c r="S43" s="75">
        <v>1273</v>
      </c>
      <c r="T43" s="349">
        <v>1374</v>
      </c>
      <c r="U43" s="75">
        <f>IF(AND(T43=0,S43=0),0,IF(OR(AND(T43&gt;0,S43&lt;=0),AND(T43&lt;0,S43&gt;=0)),"nm",IF(AND(T43&lt;0,S43&lt;0),IF(-(T43/S43-1)*100&lt;-100,"(&gt;100)",-(T43/S43-1)*100),IF((T43/S43-1)*100&gt;100,"&gt;100",(T43/S43-1)*100))))</f>
        <v>7.934014139827172</v>
      </c>
      <c r="V43" s="75">
        <f>IF(AND(T43=0,P43=0),0,IF(OR(AND(T43&gt;0,P43&lt;=0),AND(T43&lt;0,P43&gt;=0)),"nm",IF(AND(T43&lt;0,P43&lt;0),IF(-(T43/P43-1)*100&lt;-100,"(&gt;100)",-(T43/P43-1)*100),IF((T43/P43-1)*100&gt;100,"&gt;100",(T43/P43-1)*100))))</f>
        <v>41.06776180698153</v>
      </c>
      <c r="X43" s="75">
        <v>974</v>
      </c>
      <c r="Y43" s="349">
        <v>1374</v>
      </c>
      <c r="Z43" s="75">
        <f>IF(AND(Y43=0,X43=0),0,IF(OR(AND(Y43&gt;0,X43&lt;=0),AND(Y43&lt;0,X43&gt;=0)),"nm",IF(AND(Y43&lt;0,X43&lt;0),IF(-(Y43/X43-1)*100&lt;-100,"(&gt;100)",-(Y43/X43-1)*100),IF((Y43/X43-1)*100&gt;100,"&gt;100",(Y43/X43-1)*100))))</f>
        <v>41.06776180698153</v>
      </c>
      <c r="AB43" s="18"/>
      <c r="AC43" s="18"/>
      <c r="AD43" s="18"/>
      <c r="AE43" s="18"/>
    </row>
    <row r="44" spans="2:31" ht="9.75" customHeight="1" hidden="1">
      <c r="B44" s="36"/>
      <c r="C44" s="94"/>
      <c r="D44" s="75"/>
      <c r="T44" s="146"/>
      <c r="Y44" s="146"/>
      <c r="AB44" s="18"/>
      <c r="AC44" s="18"/>
      <c r="AD44" s="18"/>
      <c r="AE44" s="18"/>
    </row>
    <row r="45" spans="2:31" ht="15">
      <c r="B45" s="58" t="s">
        <v>86</v>
      </c>
      <c r="C45" s="22"/>
      <c r="D45" s="75"/>
      <c r="T45" s="146"/>
      <c r="Y45" s="146"/>
      <c r="AB45" s="18"/>
      <c r="AC45" s="18"/>
      <c r="AD45" s="18"/>
      <c r="AE45" s="18"/>
    </row>
    <row r="46" spans="2:31" ht="15">
      <c r="B46" s="36"/>
      <c r="C46" s="22" t="s">
        <v>53</v>
      </c>
      <c r="D46" s="75">
        <v>316</v>
      </c>
      <c r="E46" s="75">
        <v>546</v>
      </c>
      <c r="F46" s="75">
        <v>613</v>
      </c>
      <c r="G46" s="75">
        <f aca="true" t="shared" si="8" ref="G46:G53">Y46</f>
        <v>749</v>
      </c>
      <c r="I46" s="75">
        <v>359</v>
      </c>
      <c r="J46" s="75">
        <v>573</v>
      </c>
      <c r="K46" s="75">
        <v>564</v>
      </c>
      <c r="L46" s="75">
        <v>546</v>
      </c>
      <c r="M46" s="75">
        <v>559</v>
      </c>
      <c r="N46" s="75">
        <v>588</v>
      </c>
      <c r="O46" s="75">
        <v>611</v>
      </c>
      <c r="P46" s="75">
        <v>613</v>
      </c>
      <c r="Q46" s="75">
        <v>648</v>
      </c>
      <c r="R46" s="75">
        <v>683</v>
      </c>
      <c r="S46" s="75">
        <v>722</v>
      </c>
      <c r="T46" s="349">
        <v>749</v>
      </c>
      <c r="U46" s="75">
        <f aca="true" t="shared" si="9" ref="U46:U53">IF(AND(T46=0,S46=0),0,IF(OR(AND(T46&gt;0,S46&lt;=0),AND(T46&lt;0,S46&gt;=0)),"nm",IF(AND(T46&lt;0,S46&lt;0),IF(-(T46/S46-1)*100&lt;-100,"(&gt;100)",-(T46/S46-1)*100),IF((T46/S46-1)*100&gt;100,"&gt;100",(T46/S46-1)*100))))</f>
        <v>3.7396121883656486</v>
      </c>
      <c r="V46" s="75">
        <f aca="true" t="shared" si="10" ref="V46:V53">IF(AND(T46=0,P46=0),0,IF(OR(AND(T46&gt;0,P46&lt;=0),AND(T46&lt;0,P46&gt;=0)),"nm",IF(AND(T46&lt;0,P46&lt;0),IF(-(T46/P46-1)*100&lt;-100,"(&gt;100)",-(T46/P46-1)*100),IF((T46/P46-1)*100&gt;100,"&gt;100",(T46/P46-1)*100))))</f>
        <v>22.185970636215323</v>
      </c>
      <c r="X46" s="75">
        <v>613</v>
      </c>
      <c r="Y46" s="349">
        <v>749</v>
      </c>
      <c r="Z46" s="75">
        <f aca="true" t="shared" si="11" ref="Z46:Z51">IF(AND(Y46=0,X46=0),0,IF(OR(AND(Y46&gt;0,X46&lt;=0),AND(Y46&lt;0,X46&gt;=0)),"nm",IF(AND(Y46&lt;0,X46&lt;0),IF(-(Y46/X46-1)*100&lt;-100,"(&gt;100)",-(Y46/X46-1)*100),IF((Y46/X46-1)*100&gt;100,"&gt;100",(Y46/X46-1)*100))))</f>
        <v>22.185970636215323</v>
      </c>
      <c r="AB46" s="18"/>
      <c r="AC46" s="18"/>
      <c r="AD46" s="18"/>
      <c r="AE46" s="18"/>
    </row>
    <row r="47" spans="2:31" ht="15">
      <c r="B47" s="36"/>
      <c r="C47" s="95" t="s">
        <v>54</v>
      </c>
      <c r="D47" s="75">
        <v>343</v>
      </c>
      <c r="E47" s="75">
        <v>330</v>
      </c>
      <c r="F47" s="75">
        <v>369</v>
      </c>
      <c r="G47" s="75">
        <f t="shared" si="8"/>
        <v>406</v>
      </c>
      <c r="I47" s="75">
        <v>324</v>
      </c>
      <c r="J47" s="75">
        <v>319</v>
      </c>
      <c r="K47" s="75">
        <v>318</v>
      </c>
      <c r="L47" s="75">
        <v>330</v>
      </c>
      <c r="M47" s="75">
        <v>335</v>
      </c>
      <c r="N47" s="75">
        <v>371</v>
      </c>
      <c r="O47" s="75">
        <v>367</v>
      </c>
      <c r="P47" s="75">
        <v>369</v>
      </c>
      <c r="Q47" s="75">
        <v>368</v>
      </c>
      <c r="R47" s="75">
        <v>372</v>
      </c>
      <c r="S47" s="75">
        <v>409</v>
      </c>
      <c r="T47" s="349">
        <v>406</v>
      </c>
      <c r="U47" s="75">
        <f t="shared" si="9"/>
        <v>-0.7334963325183352</v>
      </c>
      <c r="V47" s="75">
        <f t="shared" si="10"/>
        <v>10.027100271002709</v>
      </c>
      <c r="X47" s="75">
        <v>369</v>
      </c>
      <c r="Y47" s="349">
        <v>406</v>
      </c>
      <c r="Z47" s="75">
        <f t="shared" si="11"/>
        <v>10.027100271002709</v>
      </c>
      <c r="AB47" s="18"/>
      <c r="AC47" s="18"/>
      <c r="AD47" s="18"/>
      <c r="AE47" s="18"/>
    </row>
    <row r="48" spans="2:31" ht="15">
      <c r="B48" s="36"/>
      <c r="C48" s="95" t="s">
        <v>81</v>
      </c>
      <c r="D48" s="75">
        <v>117</v>
      </c>
      <c r="E48" s="75">
        <v>121</v>
      </c>
      <c r="F48" s="75">
        <v>145</v>
      </c>
      <c r="G48" s="75">
        <f t="shared" si="8"/>
        <v>323</v>
      </c>
      <c r="I48" s="75">
        <v>115</v>
      </c>
      <c r="J48" s="75">
        <v>109</v>
      </c>
      <c r="K48" s="75">
        <v>113</v>
      </c>
      <c r="L48" s="75">
        <v>121</v>
      </c>
      <c r="M48" s="75">
        <v>126</v>
      </c>
      <c r="N48" s="75">
        <v>125</v>
      </c>
      <c r="O48" s="75">
        <v>123</v>
      </c>
      <c r="P48" s="75">
        <v>145</v>
      </c>
      <c r="Q48" s="75">
        <v>151</v>
      </c>
      <c r="R48" s="75">
        <v>201</v>
      </c>
      <c r="S48" s="75">
        <v>253</v>
      </c>
      <c r="T48" s="349">
        <v>323</v>
      </c>
      <c r="U48" s="75">
        <f t="shared" si="9"/>
        <v>27.667984189723317</v>
      </c>
      <c r="V48" s="75" t="str">
        <f t="shared" si="10"/>
        <v>&gt;100</v>
      </c>
      <c r="X48" s="75">
        <v>145</v>
      </c>
      <c r="Y48" s="349">
        <v>323</v>
      </c>
      <c r="Z48" s="75" t="str">
        <f t="shared" si="11"/>
        <v>&gt;100</v>
      </c>
      <c r="AB48" s="18"/>
      <c r="AC48" s="18"/>
      <c r="AD48" s="18"/>
      <c r="AE48" s="18"/>
    </row>
    <row r="49" spans="2:31" ht="15">
      <c r="B49" s="36"/>
      <c r="C49" s="95" t="s">
        <v>79</v>
      </c>
      <c r="D49" s="75">
        <v>159</v>
      </c>
      <c r="E49" s="75">
        <v>174</v>
      </c>
      <c r="F49" s="75">
        <v>189</v>
      </c>
      <c r="G49" s="75">
        <f t="shared" si="8"/>
        <v>255</v>
      </c>
      <c r="I49" s="75">
        <v>183</v>
      </c>
      <c r="J49" s="75">
        <v>182</v>
      </c>
      <c r="K49" s="75">
        <v>195</v>
      </c>
      <c r="L49" s="75">
        <v>174</v>
      </c>
      <c r="M49" s="75">
        <v>170</v>
      </c>
      <c r="N49" s="75">
        <v>191</v>
      </c>
      <c r="O49" s="75">
        <v>191</v>
      </c>
      <c r="P49" s="75">
        <v>189</v>
      </c>
      <c r="Q49" s="75">
        <v>212</v>
      </c>
      <c r="R49" s="75">
        <v>212</v>
      </c>
      <c r="S49" s="75">
        <v>238</v>
      </c>
      <c r="T49" s="349">
        <v>255</v>
      </c>
      <c r="U49" s="75">
        <f t="shared" si="9"/>
        <v>7.14285714285714</v>
      </c>
      <c r="V49" s="75">
        <f t="shared" si="10"/>
        <v>34.92063492063493</v>
      </c>
      <c r="X49" s="75">
        <v>189</v>
      </c>
      <c r="Y49" s="349">
        <v>255</v>
      </c>
      <c r="Z49" s="75">
        <f t="shared" si="11"/>
        <v>34.92063492063493</v>
      </c>
      <c r="AB49" s="18"/>
      <c r="AC49" s="18"/>
      <c r="AD49" s="18"/>
      <c r="AE49" s="18"/>
    </row>
    <row r="50" spans="2:31" ht="15">
      <c r="B50" s="36"/>
      <c r="C50" s="95" t="s">
        <v>82</v>
      </c>
      <c r="D50" s="75">
        <v>81</v>
      </c>
      <c r="E50" s="75">
        <v>154</v>
      </c>
      <c r="F50" s="75">
        <v>160</v>
      </c>
      <c r="G50" s="75">
        <f t="shared" si="8"/>
        <v>186</v>
      </c>
      <c r="I50" s="75">
        <v>195</v>
      </c>
      <c r="J50" s="75">
        <v>163</v>
      </c>
      <c r="K50" s="75">
        <v>151</v>
      </c>
      <c r="L50" s="75">
        <v>154</v>
      </c>
      <c r="M50" s="75">
        <v>149</v>
      </c>
      <c r="N50" s="75">
        <v>158</v>
      </c>
      <c r="O50" s="75">
        <v>157</v>
      </c>
      <c r="P50" s="75">
        <v>160</v>
      </c>
      <c r="Q50" s="75">
        <v>160</v>
      </c>
      <c r="R50" s="75">
        <v>160</v>
      </c>
      <c r="S50" s="75">
        <v>185</v>
      </c>
      <c r="T50" s="349">
        <v>186</v>
      </c>
      <c r="U50" s="75">
        <f t="shared" si="9"/>
        <v>0.540540540540535</v>
      </c>
      <c r="V50" s="75">
        <f t="shared" si="10"/>
        <v>16.250000000000007</v>
      </c>
      <c r="X50" s="75">
        <v>160</v>
      </c>
      <c r="Y50" s="349">
        <v>186</v>
      </c>
      <c r="Z50" s="75">
        <f t="shared" si="11"/>
        <v>16.250000000000007</v>
      </c>
      <c r="AB50" s="18"/>
      <c r="AC50" s="18"/>
      <c r="AD50" s="18"/>
      <c r="AE50" s="18"/>
    </row>
    <row r="51" spans="2:26" s="18" customFormat="1" ht="15">
      <c r="B51" s="18" t="s">
        <v>220</v>
      </c>
      <c r="D51" s="17">
        <v>508</v>
      </c>
      <c r="E51" s="17">
        <v>347</v>
      </c>
      <c r="F51" s="17">
        <v>376</v>
      </c>
      <c r="G51" s="17">
        <f t="shared" si="8"/>
        <v>420</v>
      </c>
      <c r="H51" s="17"/>
      <c r="I51" s="17">
        <v>551</v>
      </c>
      <c r="J51" s="17">
        <v>553</v>
      </c>
      <c r="K51" s="17">
        <v>560</v>
      </c>
      <c r="L51" s="17">
        <v>347</v>
      </c>
      <c r="M51" s="17">
        <v>349</v>
      </c>
      <c r="N51" s="17">
        <v>376</v>
      </c>
      <c r="O51" s="17">
        <v>371</v>
      </c>
      <c r="P51" s="17">
        <v>376</v>
      </c>
      <c r="Q51" s="17">
        <v>364</v>
      </c>
      <c r="R51" s="17">
        <v>363</v>
      </c>
      <c r="S51" s="17">
        <v>401</v>
      </c>
      <c r="T51" s="348">
        <f>SUM(T52:T53)</f>
        <v>420</v>
      </c>
      <c r="U51" s="17">
        <f t="shared" si="9"/>
        <v>4.738154613466339</v>
      </c>
      <c r="V51" s="17">
        <f t="shared" si="10"/>
        <v>11.702127659574458</v>
      </c>
      <c r="W51" s="15"/>
      <c r="X51" s="17">
        <v>376</v>
      </c>
      <c r="Y51" s="348">
        <f>SUM(Y52:Y53)</f>
        <v>420</v>
      </c>
      <c r="Z51" s="17">
        <f t="shared" si="11"/>
        <v>11.702127659574458</v>
      </c>
    </row>
    <row r="52" spans="3:31" ht="15">
      <c r="C52" s="36" t="s">
        <v>83</v>
      </c>
      <c r="D52" s="75">
        <v>288</v>
      </c>
      <c r="E52" s="75">
        <v>92</v>
      </c>
      <c r="F52" s="75">
        <v>124</v>
      </c>
      <c r="G52" s="75">
        <f t="shared" si="8"/>
        <v>119</v>
      </c>
      <c r="I52" s="75">
        <v>338</v>
      </c>
      <c r="J52" s="75">
        <v>339</v>
      </c>
      <c r="K52" s="75">
        <v>342</v>
      </c>
      <c r="L52" s="75">
        <v>92</v>
      </c>
      <c r="M52" s="75">
        <v>99</v>
      </c>
      <c r="N52" s="75">
        <v>116</v>
      </c>
      <c r="O52" s="75">
        <v>122</v>
      </c>
      <c r="P52" s="75">
        <v>124</v>
      </c>
      <c r="Q52" s="75">
        <v>105</v>
      </c>
      <c r="R52" s="75">
        <v>103</v>
      </c>
      <c r="S52" s="75">
        <v>113</v>
      </c>
      <c r="T52" s="349">
        <v>119</v>
      </c>
      <c r="U52" s="75">
        <f t="shared" si="9"/>
        <v>5.3097345132743445</v>
      </c>
      <c r="V52" s="75">
        <f t="shared" si="10"/>
        <v>-4.0322580645161255</v>
      </c>
      <c r="X52" s="75">
        <v>124</v>
      </c>
      <c r="Y52" s="349">
        <v>119</v>
      </c>
      <c r="Z52" s="75">
        <f>IF(AND(Y52=0,X52=0),0,IF(OR(AND(Y52&gt;0,X52&lt;=0),AND(Y52&lt;0,X52&gt;=0)),"nm",IF(AND(Y52&lt;0,X52&lt;0),IF(-(Y52/X52-1)*100&lt;-100,"(&gt;100)",-(Y52/X52-1)*100),IF((Y52/X52-1)*100&gt;100,"&gt;100",(Y52/X52-1)*100))))</f>
        <v>-4.0322580645161255</v>
      </c>
      <c r="AB52" s="18"/>
      <c r="AC52" s="18"/>
      <c r="AD52" s="18"/>
      <c r="AE52" s="18"/>
    </row>
    <row r="53" spans="3:31" ht="15">
      <c r="C53" s="36" t="s">
        <v>84</v>
      </c>
      <c r="D53" s="75">
        <v>220</v>
      </c>
      <c r="E53" s="75">
        <v>255</v>
      </c>
      <c r="F53" s="75">
        <v>252</v>
      </c>
      <c r="G53" s="75">
        <f t="shared" si="8"/>
        <v>301</v>
      </c>
      <c r="I53" s="75">
        <v>213</v>
      </c>
      <c r="J53" s="75">
        <v>214</v>
      </c>
      <c r="K53" s="75">
        <v>218</v>
      </c>
      <c r="L53" s="75">
        <v>255</v>
      </c>
      <c r="M53" s="75">
        <v>250</v>
      </c>
      <c r="N53" s="75">
        <v>260</v>
      </c>
      <c r="O53" s="75">
        <v>249</v>
      </c>
      <c r="P53" s="75">
        <v>252</v>
      </c>
      <c r="Q53" s="75">
        <v>259</v>
      </c>
      <c r="R53" s="75">
        <v>260</v>
      </c>
      <c r="S53" s="75">
        <v>288</v>
      </c>
      <c r="T53" s="349">
        <v>301</v>
      </c>
      <c r="U53" s="75">
        <f t="shared" si="9"/>
        <v>4.513888888888884</v>
      </c>
      <c r="V53" s="75">
        <f t="shared" si="10"/>
        <v>19.444444444444443</v>
      </c>
      <c r="X53" s="75">
        <v>252</v>
      </c>
      <c r="Y53" s="349">
        <v>301</v>
      </c>
      <c r="Z53" s="75">
        <f>IF(AND(Y53=0,X53=0),0,IF(OR(AND(Y53&gt;0,X53&lt;=0),AND(Y53&lt;0,X53&gt;=0)),"nm",IF(AND(Y53&lt;0,X53&lt;0),IF(-(Y53/X53-1)*100&lt;-100,"(&gt;100)",-(Y53/X53-1)*100),IF((Y53/X53-1)*100&gt;100,"&gt;100",(Y53/X53-1)*100))))</f>
        <v>19.444444444444443</v>
      </c>
      <c r="AB53" s="18"/>
      <c r="AC53" s="18"/>
      <c r="AD53" s="18"/>
      <c r="AE53" s="18"/>
    </row>
    <row r="54" spans="3:31" ht="15">
      <c r="C54" s="22"/>
      <c r="D54" s="75"/>
      <c r="T54" s="349"/>
      <c r="X54" s="180"/>
      <c r="Y54" s="146"/>
      <c r="AB54" s="18"/>
      <c r="AC54" s="18"/>
      <c r="AD54" s="18"/>
      <c r="AE54" s="18"/>
    </row>
    <row r="55" spans="20:31" ht="15">
      <c r="T55" s="349"/>
      <c r="Y55" s="146"/>
      <c r="AB55" s="18"/>
      <c r="AC55" s="18"/>
      <c r="AD55" s="18"/>
      <c r="AE55" s="18"/>
    </row>
    <row r="56" spans="20:31" ht="15">
      <c r="T56" s="349"/>
      <c r="Y56" s="146"/>
      <c r="AB56" s="18"/>
      <c r="AC56" s="18"/>
      <c r="AD56" s="18"/>
      <c r="AE56" s="18"/>
    </row>
    <row r="57" spans="20:31" ht="15">
      <c r="T57" s="349"/>
      <c r="Y57" s="146"/>
      <c r="AB57" s="18"/>
      <c r="AC57" s="18"/>
      <c r="AD57" s="18"/>
      <c r="AE57" s="18"/>
    </row>
    <row r="58" spans="20:31" ht="15">
      <c r="T58" s="146"/>
      <c r="Y58" s="146"/>
      <c r="AB58" s="18"/>
      <c r="AC58" s="18"/>
      <c r="AD58" s="18"/>
      <c r="AE58" s="18"/>
    </row>
    <row r="59" spans="20:31" ht="15">
      <c r="T59" s="146"/>
      <c r="Y59" s="146"/>
      <c r="AB59" s="18"/>
      <c r="AC59" s="18"/>
      <c r="AD59" s="18"/>
      <c r="AE59" s="18"/>
    </row>
    <row r="60" spans="20:31" ht="15">
      <c r="T60" s="146"/>
      <c r="Y60" s="146"/>
      <c r="AB60" s="18"/>
      <c r="AC60" s="18"/>
      <c r="AD60" s="18"/>
      <c r="AE60" s="18"/>
    </row>
    <row r="61" spans="20:31" ht="15">
      <c r="T61" s="146"/>
      <c r="Y61" s="146"/>
      <c r="AB61" s="18"/>
      <c r="AC61" s="18"/>
      <c r="AD61" s="18"/>
      <c r="AE61" s="18"/>
    </row>
    <row r="62" spans="20:31" ht="15">
      <c r="T62" s="146"/>
      <c r="Y62" s="146"/>
      <c r="AB62" s="18"/>
      <c r="AC62" s="18"/>
      <c r="AD62" s="18"/>
      <c r="AE62" s="18"/>
    </row>
    <row r="63" spans="20:31" ht="15">
      <c r="T63" s="146"/>
      <c r="Y63" s="146"/>
      <c r="AB63" s="18"/>
      <c r="AC63" s="18"/>
      <c r="AD63" s="18"/>
      <c r="AE63" s="18"/>
    </row>
    <row r="64" spans="20:31" ht="15">
      <c r="T64" s="146"/>
      <c r="Y64" s="146"/>
      <c r="AB64" s="18"/>
      <c r="AC64" s="18"/>
      <c r="AD64" s="18"/>
      <c r="AE64" s="18"/>
    </row>
    <row r="65" spans="20:31" ht="15">
      <c r="T65" s="146"/>
      <c r="Y65" s="146"/>
      <c r="AB65" s="18"/>
      <c r="AC65" s="18"/>
      <c r="AD65" s="18"/>
      <c r="AE65" s="18"/>
    </row>
    <row r="66" spans="20:31" ht="15">
      <c r="T66" s="146"/>
      <c r="Y66" s="146"/>
      <c r="AB66" s="18"/>
      <c r="AC66" s="18"/>
      <c r="AD66" s="18"/>
      <c r="AE66" s="18"/>
    </row>
    <row r="67" spans="20:31" ht="15">
      <c r="T67" s="146"/>
      <c r="Y67" s="146"/>
      <c r="AB67" s="18"/>
      <c r="AC67" s="18"/>
      <c r="AD67" s="18"/>
      <c r="AE67" s="18"/>
    </row>
    <row r="68" spans="20:31" ht="15">
      <c r="T68" s="146"/>
      <c r="Y68" s="146"/>
      <c r="AB68" s="18"/>
      <c r="AC68" s="18"/>
      <c r="AD68" s="18"/>
      <c r="AE68" s="18"/>
    </row>
    <row r="69" spans="20:31" ht="15">
      <c r="T69" s="146"/>
      <c r="Y69" s="146"/>
      <c r="AB69" s="18"/>
      <c r="AC69" s="18"/>
      <c r="AD69" s="18"/>
      <c r="AE69" s="18"/>
    </row>
    <row r="70" spans="20:31" ht="15">
      <c r="T70" s="146"/>
      <c r="Y70" s="146"/>
      <c r="AB70" s="18"/>
      <c r="AC70" s="18"/>
      <c r="AD70" s="18"/>
      <c r="AE70" s="18"/>
    </row>
    <row r="71" spans="20:31" ht="15">
      <c r="T71" s="146"/>
      <c r="Y71" s="146"/>
      <c r="AB71" s="18"/>
      <c r="AC71" s="18"/>
      <c r="AD71" s="18"/>
      <c r="AE71" s="18"/>
    </row>
    <row r="72" spans="20:31" ht="15">
      <c r="T72" s="146"/>
      <c r="Y72" s="146"/>
      <c r="AB72" s="18"/>
      <c r="AC72" s="18"/>
      <c r="AD72" s="18"/>
      <c r="AE72" s="18"/>
    </row>
    <row r="73" spans="20:31" ht="15">
      <c r="T73" s="146"/>
      <c r="Y73" s="146"/>
      <c r="AB73" s="18"/>
      <c r="AC73" s="18"/>
      <c r="AD73" s="18"/>
      <c r="AE73" s="18"/>
    </row>
    <row r="74" spans="20:31" ht="15">
      <c r="T74" s="146"/>
      <c r="Y74" s="146"/>
      <c r="AB74" s="18"/>
      <c r="AC74" s="18"/>
      <c r="AD74" s="18"/>
      <c r="AE74" s="18"/>
    </row>
    <row r="75" spans="20:31" ht="15">
      <c r="T75" s="146"/>
      <c r="Y75" s="146"/>
      <c r="AB75" s="18"/>
      <c r="AC75" s="18"/>
      <c r="AD75" s="18"/>
      <c r="AE75" s="18"/>
    </row>
    <row r="76" spans="20:31" ht="15">
      <c r="T76" s="146"/>
      <c r="Y76" s="146"/>
      <c r="AB76" s="18"/>
      <c r="AC76" s="18"/>
      <c r="AD76" s="18"/>
      <c r="AE76" s="18"/>
    </row>
    <row r="77" spans="20:31" ht="15">
      <c r="T77" s="146"/>
      <c r="Y77" s="146"/>
      <c r="AB77" s="18"/>
      <c r="AC77" s="18"/>
      <c r="AD77" s="18"/>
      <c r="AE77" s="18"/>
    </row>
    <row r="78" spans="20:31" ht="15">
      <c r="T78" s="146"/>
      <c r="Y78" s="146"/>
      <c r="AB78" s="18"/>
      <c r="AC78" s="18"/>
      <c r="AD78" s="18"/>
      <c r="AE78" s="18"/>
    </row>
    <row r="79" spans="20:31" ht="15">
      <c r="T79" s="146"/>
      <c r="Y79" s="146"/>
      <c r="AB79" s="18"/>
      <c r="AC79" s="18"/>
      <c r="AD79" s="18"/>
      <c r="AE79" s="18"/>
    </row>
    <row r="80" spans="20:31" ht="15">
      <c r="T80" s="146"/>
      <c r="Y80" s="146"/>
      <c r="AB80" s="18"/>
      <c r="AC80" s="18"/>
      <c r="AD80" s="18"/>
      <c r="AE80" s="18"/>
    </row>
    <row r="81" spans="20:31" ht="15">
      <c r="T81" s="146"/>
      <c r="Y81" s="146"/>
      <c r="AB81" s="18"/>
      <c r="AC81" s="18"/>
      <c r="AD81" s="18"/>
      <c r="AE81" s="18"/>
    </row>
    <row r="82" spans="20:31" ht="15">
      <c r="T82" s="146"/>
      <c r="Y82" s="146"/>
      <c r="AB82" s="18"/>
      <c r="AC82" s="18"/>
      <c r="AD82" s="18"/>
      <c r="AE82" s="18"/>
    </row>
    <row r="83" spans="20:31" ht="15">
      <c r="T83" s="146"/>
      <c r="Y83" s="146"/>
      <c r="AB83" s="18"/>
      <c r="AC83" s="18"/>
      <c r="AD83" s="18"/>
      <c r="AE83" s="18"/>
    </row>
    <row r="84" spans="20:31" ht="15">
      <c r="T84" s="146"/>
      <c r="Y84" s="146"/>
      <c r="AB84" s="18"/>
      <c r="AC84" s="18"/>
      <c r="AD84" s="18"/>
      <c r="AE84" s="18"/>
    </row>
    <row r="85" spans="20:31" ht="15">
      <c r="T85" s="146"/>
      <c r="Y85" s="146"/>
      <c r="AB85" s="18"/>
      <c r="AC85" s="18"/>
      <c r="AD85" s="18"/>
      <c r="AE85" s="18"/>
    </row>
    <row r="86" spans="20:31" ht="15">
      <c r="T86" s="146"/>
      <c r="Y86" s="146"/>
      <c r="AB86" s="18"/>
      <c r="AC86" s="18"/>
      <c r="AD86" s="18"/>
      <c r="AE86" s="18"/>
    </row>
    <row r="87" spans="20:31" ht="15">
      <c r="T87" s="146"/>
      <c r="Y87" s="146"/>
      <c r="AB87" s="18"/>
      <c r="AC87" s="18"/>
      <c r="AD87" s="18"/>
      <c r="AE87" s="18"/>
    </row>
    <row r="88" spans="20:31" ht="15">
      <c r="T88" s="146"/>
      <c r="Y88" s="146"/>
      <c r="AB88" s="18"/>
      <c r="AC88" s="18"/>
      <c r="AD88" s="18"/>
      <c r="AE88" s="18"/>
    </row>
    <row r="89" spans="20:31" ht="15">
      <c r="T89" s="146"/>
      <c r="Y89" s="146"/>
      <c r="AB89" s="18"/>
      <c r="AC89" s="18"/>
      <c r="AD89" s="18"/>
      <c r="AE89" s="18"/>
    </row>
    <row r="90" spans="20:31" ht="15">
      <c r="T90" s="146"/>
      <c r="Y90" s="146"/>
      <c r="AB90" s="18"/>
      <c r="AC90" s="18"/>
      <c r="AD90" s="18"/>
      <c r="AE90" s="18"/>
    </row>
    <row r="91" spans="20:31" ht="15">
      <c r="T91" s="146"/>
      <c r="Y91" s="146"/>
      <c r="AB91" s="18"/>
      <c r="AC91" s="18"/>
      <c r="AD91" s="18"/>
      <c r="AE91" s="18"/>
    </row>
    <row r="92" spans="20:31" ht="15">
      <c r="T92" s="146"/>
      <c r="Y92" s="146"/>
      <c r="AB92" s="18"/>
      <c r="AC92" s="18"/>
      <c r="AD92" s="18"/>
      <c r="AE92" s="18"/>
    </row>
    <row r="93" spans="20:25" ht="14.25">
      <c r="T93" s="146"/>
      <c r="Y93" s="146"/>
    </row>
    <row r="94" spans="20:25" ht="14.25">
      <c r="T94" s="146"/>
      <c r="Y94" s="146"/>
    </row>
    <row r="95" spans="20:25" ht="14.25">
      <c r="T95" s="146"/>
      <c r="Y95" s="146"/>
    </row>
    <row r="96" spans="20:25" ht="14.25">
      <c r="T96" s="146"/>
      <c r="Y96" s="146"/>
    </row>
    <row r="97" spans="20:25" ht="14.25">
      <c r="T97" s="146"/>
      <c r="Y97" s="146"/>
    </row>
    <row r="98" spans="20:25" ht="14.25">
      <c r="T98" s="146"/>
      <c r="Y98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3" top="0.5" bottom="0.5" header="0.5" footer="0"/>
  <pageSetup fitToHeight="1" fitToWidth="1" horizontalDpi="600" verticalDpi="600" orientation="landscape" paperSize="9" scale="54" r:id="rId1"/>
  <headerFooter alignWithMargins="0">
    <oddFooter>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27"/>
  <sheetViews>
    <sheetView zoomScale="80" zoomScaleNormal="80" zoomScalePageLayoutView="0" workbookViewId="0" topLeftCell="A1">
      <pane xSplit="3" ySplit="2" topLeftCell="P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12" sqref="AB1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8" bestFit="1" customWidth="1"/>
    <col min="5" max="6" width="9.8515625" style="123" bestFit="1" customWidth="1"/>
    <col min="7" max="7" width="9.8515625" style="123" customWidth="1"/>
    <col min="8" max="8" width="3.57421875" style="123" customWidth="1"/>
    <col min="9" max="10" width="9.8515625" style="123" bestFit="1" customWidth="1"/>
    <col min="11" max="13" width="9.8515625" style="123" customWidth="1"/>
    <col min="14" max="14" width="9.8515625" style="123" bestFit="1" customWidth="1"/>
    <col min="15" max="19" width="9.8515625" style="123" customWidth="1"/>
    <col min="20" max="20" width="10.7109375" style="124" bestFit="1" customWidth="1"/>
    <col min="21" max="21" width="8.00390625" style="123" customWidth="1"/>
    <col min="22" max="22" width="7.7109375" style="123" bestFit="1" customWidth="1"/>
    <col min="23" max="23" width="2.8515625" style="19" customWidth="1"/>
    <col min="24" max="24" width="9.8515625" style="123" customWidth="1"/>
    <col min="25" max="25" width="10.00390625" style="124" customWidth="1"/>
    <col min="26" max="26" width="7.8515625" style="123" customWidth="1"/>
    <col min="27" max="16384" width="9.140625" style="20" customWidth="1"/>
  </cols>
  <sheetData>
    <row r="1" spans="1:26" s="42" customFormat="1" ht="20.25">
      <c r="A1" s="41" t="s">
        <v>122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X3" s="17"/>
      <c r="Y3" s="127"/>
      <c r="Z3" s="17"/>
    </row>
    <row r="4" spans="1:25" ht="15">
      <c r="A4" s="46" t="s">
        <v>229</v>
      </c>
      <c r="B4" s="38"/>
      <c r="T4" s="161"/>
      <c r="Y4" s="161"/>
    </row>
    <row r="5" spans="1:25" ht="15">
      <c r="A5" s="18" t="s">
        <v>130</v>
      </c>
      <c r="C5" s="20"/>
      <c r="D5" s="123"/>
      <c r="T5" s="162"/>
      <c r="Y5" s="162"/>
    </row>
    <row r="6" spans="2:26" s="18" customFormat="1" ht="15">
      <c r="B6" s="18" t="s">
        <v>123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47"/>
      <c r="U6" s="17"/>
      <c r="V6" s="17"/>
      <c r="W6" s="15"/>
      <c r="X6" s="17"/>
      <c r="Y6" s="381"/>
      <c r="Z6" s="17"/>
    </row>
    <row r="7" spans="3:26" ht="14.25">
      <c r="C7" s="20" t="s">
        <v>124</v>
      </c>
      <c r="D7" s="143">
        <v>4215</v>
      </c>
      <c r="E7" s="123">
        <v>8435</v>
      </c>
      <c r="F7" s="123">
        <v>8780</v>
      </c>
      <c r="G7" s="123">
        <f>Y7</f>
        <v>9350</v>
      </c>
      <c r="I7" s="123">
        <v>8423</v>
      </c>
      <c r="J7" s="123">
        <v>8424</v>
      </c>
      <c r="K7" s="123">
        <v>8432</v>
      </c>
      <c r="L7" s="123">
        <v>8435</v>
      </c>
      <c r="M7" s="123">
        <v>8440</v>
      </c>
      <c r="N7" s="123">
        <v>8650</v>
      </c>
      <c r="O7" s="123">
        <v>8775</v>
      </c>
      <c r="P7" s="123">
        <v>8780</v>
      </c>
      <c r="Q7" s="123">
        <v>8784</v>
      </c>
      <c r="R7" s="123">
        <v>9256</v>
      </c>
      <c r="S7" s="123">
        <v>9347</v>
      </c>
      <c r="T7" s="465">
        <v>9350</v>
      </c>
      <c r="U7" s="75">
        <f>IF(AND(T7=0,S7=0),0,IF(OR(AND(T7&gt;0,S7&lt;=0),AND(T7&lt;0,S7&gt;=0)),"nm",IF(AND(T7&lt;0,S7&lt;0),IF(-(T7/S7-1)*100&lt;-100,"(&gt;100)",-(T7/S7-1)*100),IF((T7/S7-1)*100&gt;100,"&gt;100",(T7/S7-1)*100))))</f>
        <v>0.032095859634106993</v>
      </c>
      <c r="V7" s="75">
        <f>IF(AND(T7=0,P7=0),0,IF(OR(AND(T7&gt;0,P7&lt;=0),AND(T7&lt;0,P7&gt;=0)),"nm",IF(AND(T7&lt;0,P7&lt;0),IF(-(T7/P7-1)*100&lt;-100,"(&gt;100)",-(T7/P7-1)*100),IF((T7/P7-1)*100&gt;100,"&gt;100",(T7/P7-1)*100))))</f>
        <v>6.492027334851946</v>
      </c>
      <c r="X7" s="75">
        <v>8780</v>
      </c>
      <c r="Y7" s="465">
        <v>9350</v>
      </c>
      <c r="Z7" s="75">
        <f>IF(AND(Y7=0,X7=0),0,IF(OR(AND(Y7&gt;0,X7&lt;=0),AND(Y7&lt;0,X7&gt;=0)),"nm",IF(AND(Y7&lt;0,X7&lt;0),IF(-(Y7/X7-1)*100&lt;-100,"(&gt;100)",-(Y7/X7-1)*100),IF((Y7/X7-1)*100&gt;100,"&gt;100",(Y7/X7-1)*100))))</f>
        <v>6.492027334851946</v>
      </c>
    </row>
    <row r="8" spans="3:26" ht="14.25">
      <c r="C8" s="20" t="s">
        <v>125</v>
      </c>
      <c r="D8" s="143">
        <v>20180</v>
      </c>
      <c r="E8" s="123">
        <v>20928</v>
      </c>
      <c r="F8" s="123">
        <v>23927</v>
      </c>
      <c r="G8" s="123">
        <f>Y8</f>
        <v>23308</v>
      </c>
      <c r="I8" s="123">
        <v>20429</v>
      </c>
      <c r="J8" s="123">
        <v>20557</v>
      </c>
      <c r="K8" s="123">
        <v>20761</v>
      </c>
      <c r="L8" s="123">
        <v>20928</v>
      </c>
      <c r="M8" s="123">
        <v>21194</v>
      </c>
      <c r="N8" s="123">
        <v>20547</v>
      </c>
      <c r="O8" s="123">
        <v>20851</v>
      </c>
      <c r="P8" s="123">
        <v>23927</v>
      </c>
      <c r="Q8" s="123">
        <v>23103</v>
      </c>
      <c r="R8" s="123">
        <v>22596</v>
      </c>
      <c r="S8" s="123">
        <v>22670</v>
      </c>
      <c r="T8" s="465">
        <v>23308</v>
      </c>
      <c r="U8" s="75">
        <f>IF(AND(T8=0,S8=0),0,IF(OR(AND(T8&gt;0,S8&lt;=0),AND(T8&lt;0,S8&gt;=0)),"nm",IF(AND(T8&lt;0,S8&lt;0),IF(-(T8/S8-1)*100&lt;-100,"(&gt;100)",-(T8/S8-1)*100),IF((T8/S8-1)*100&gt;100,"&gt;100",(T8/S8-1)*100))))</f>
        <v>2.8142920158800155</v>
      </c>
      <c r="V8" s="75">
        <f>IF(AND(T8=0,P8=0),0,IF(OR(AND(T8&gt;0,P8&lt;=0),AND(T8&lt;0,P8&gt;=0)),"nm",IF(AND(T8&lt;0,P8&lt;0),IF(-(T8/P8-1)*100&lt;-100,"(&gt;100)",-(T8/P8-1)*100),IF((T8/P8-1)*100&gt;100,"&gt;100",(T8/P8-1)*100))))</f>
        <v>-2.587035566514817</v>
      </c>
      <c r="X8" s="75">
        <v>23927</v>
      </c>
      <c r="Y8" s="465">
        <v>23308</v>
      </c>
      <c r="Z8" s="75">
        <f>IF(AND(Y8=0,X8=0),0,IF(OR(AND(Y8&gt;0,X8&lt;=0),AND(Y8&lt;0,X8&gt;=0)),"nm",IF(AND(Y8&lt;0,X8&lt;0),IF(-(Y8/X8-1)*100&lt;-100,"(&gt;100)",-(Y8/X8-1)*100),IF((Y8/X8-1)*100&gt;100,"&gt;100",(Y8/X8-1)*100))))</f>
        <v>-2.587035566514817</v>
      </c>
    </row>
    <row r="9" spans="3:26" ht="14.25">
      <c r="C9" s="20" t="s">
        <v>346</v>
      </c>
      <c r="D9" s="143">
        <v>-6022</v>
      </c>
      <c r="E9" s="123">
        <v>-6098</v>
      </c>
      <c r="F9" s="123">
        <v>-5064</v>
      </c>
      <c r="G9" s="123">
        <f>Y9</f>
        <v>-5123</v>
      </c>
      <c r="I9" s="123">
        <v>-6034</v>
      </c>
      <c r="J9" s="123">
        <v>-6068</v>
      </c>
      <c r="K9" s="123">
        <v>-6053</v>
      </c>
      <c r="L9" s="123">
        <v>-6098</v>
      </c>
      <c r="M9" s="123">
        <v>-6084</v>
      </c>
      <c r="N9" s="123">
        <v>-5044</v>
      </c>
      <c r="O9" s="123">
        <v>-5073</v>
      </c>
      <c r="P9" s="123">
        <v>-5064</v>
      </c>
      <c r="Q9" s="123">
        <v>-5051</v>
      </c>
      <c r="R9" s="123">
        <v>-5025</v>
      </c>
      <c r="S9" s="123">
        <v>-5029</v>
      </c>
      <c r="T9" s="465">
        <v>-5123</v>
      </c>
      <c r="U9" s="123">
        <f>IF(AND(T9=0,S9=0),0,IF(OR(AND(T9&gt;0,S9&lt;=0),AND(T9&lt;0,S9&gt;=0)),"nm",IF(AND(T9&lt;0,S9&lt;0),IF(-(T9/S9-1)*100&lt;-100,"(&gt;100)",-(T9/S9-1)*100),IF((T9/S9-1)*100&gt;100,"&gt;100",(T9/S9-1)*100))))</f>
        <v>-1.869158878504673</v>
      </c>
      <c r="V9" s="75">
        <f>IF(AND(T9=0,P9=0),0,IF(OR(AND(T9&gt;0,P9&lt;=0),AND(T9&lt;0,P9&gt;=0)),"nm",IF(AND(T9&lt;0,P9&lt;0),IF(-(T9/P9-1)*100&lt;-100,"(&gt;100)",-(T9/P9-1)*100),IF((T9/P9-1)*100&gt;100,"&gt;100",(T9/P9-1)*100))))</f>
        <v>-1.165086887835698</v>
      </c>
      <c r="X9" s="75">
        <v>-5064</v>
      </c>
      <c r="Y9" s="465">
        <v>-5123</v>
      </c>
      <c r="Z9" s="75">
        <f>IF(AND(Y9=0,X9=0),0,IF(OR(AND(Y9&gt;0,X9&lt;=0),AND(Y9&lt;0,X9&gt;=0)),"nm",IF(AND(Y9&lt;0,X9&lt;0),IF(-(Y9/X9-1)*100&lt;-100,"(&gt;100)",-(Y9/X9-1)*100),IF((Y9/X9-1)*100&gt;100,"&gt;100",(Y9/X9-1)*100))))</f>
        <v>-1.165086887835698</v>
      </c>
    </row>
    <row r="10" spans="2:25" ht="15">
      <c r="B10" s="18" t="s">
        <v>126</v>
      </c>
      <c r="C10" s="20"/>
      <c r="D10" s="143"/>
      <c r="T10" s="465"/>
      <c r="X10" s="75"/>
      <c r="Y10" s="465"/>
    </row>
    <row r="11" spans="2:26" ht="14.25">
      <c r="B11" s="104"/>
      <c r="C11" s="20" t="s">
        <v>127</v>
      </c>
      <c r="D11" s="143">
        <v>656</v>
      </c>
      <c r="E11" s="123">
        <v>434</v>
      </c>
      <c r="F11" s="123">
        <v>696</v>
      </c>
      <c r="G11" s="123">
        <f>Y11</f>
        <v>1151</v>
      </c>
      <c r="I11" s="123">
        <v>734</v>
      </c>
      <c r="J11" s="123">
        <v>580</v>
      </c>
      <c r="K11" s="123">
        <v>623</v>
      </c>
      <c r="L11" s="123">
        <v>434</v>
      </c>
      <c r="M11" s="123">
        <v>662</v>
      </c>
      <c r="N11" s="123">
        <v>757</v>
      </c>
      <c r="O11" s="123">
        <v>482</v>
      </c>
      <c r="P11" s="123">
        <v>696</v>
      </c>
      <c r="Q11" s="123">
        <v>667</v>
      </c>
      <c r="R11" s="123">
        <v>820</v>
      </c>
      <c r="S11" s="123">
        <v>1001</v>
      </c>
      <c r="T11" s="465">
        <v>1151</v>
      </c>
      <c r="U11" s="75">
        <f>IF(AND(T11=0,S11=0),0,IF(OR(AND(T11&gt;0,S11&lt;=0),AND(T11&lt;0,S11&gt;=0)),"nm",IF(AND(T11&lt;0,S11&lt;0),IF(-(T11/S11-1)*100&lt;-100,"(&gt;100)",-(T11/S11-1)*100),IF((T11/S11-1)*100&gt;100,"&gt;100",(T11/S11-1)*100))))</f>
        <v>14.985014985014988</v>
      </c>
      <c r="V11" s="75">
        <f>IF(AND(T11=0,P11=0),0,IF(OR(AND(T11&gt;0,P11&lt;=0),AND(T11&lt;0,P11&gt;=0)),"nm",IF(AND(T11&lt;0,P11&lt;0),IF(-(T11/P11-1)*100&lt;-100,"(&gt;100)",-(T11/P11-1)*100),IF((T11/P11-1)*100&gt;100,"&gt;100",(T11/P11-1)*100))))</f>
        <v>65.37356321839081</v>
      </c>
      <c r="X11" s="75">
        <v>696</v>
      </c>
      <c r="Y11" s="465">
        <v>1151</v>
      </c>
      <c r="Z11" s="75">
        <f>IF(AND(Y11=0,X11=0),0,IF(OR(AND(Y11&gt;0,X11&lt;=0),AND(Y11&lt;0,X11&gt;=0)),"nm",IF(AND(Y11&lt;0,X11&lt;0),IF(-(Y11/X11-1)*100&lt;-100,"(&gt;100)",-(Y11/X11-1)*100),IF((Y11/X11-1)*100&gt;100,"&gt;100",(Y11/X11-1)*100))))</f>
        <v>65.37356321839081</v>
      </c>
    </row>
    <row r="12" spans="2:26" ht="14.25">
      <c r="B12" s="104"/>
      <c r="C12" s="20" t="s">
        <v>128</v>
      </c>
      <c r="D12" s="143">
        <v>6571</v>
      </c>
      <c r="E12" s="123">
        <v>5970</v>
      </c>
      <c r="F12" s="123">
        <v>5281</v>
      </c>
      <c r="G12" s="123">
        <f>Y12</f>
        <v>5305</v>
      </c>
      <c r="I12" s="123">
        <v>6901</v>
      </c>
      <c r="J12" s="123">
        <v>6140</v>
      </c>
      <c r="K12" s="123">
        <v>6025</v>
      </c>
      <c r="L12" s="123">
        <v>5970</v>
      </c>
      <c r="M12" s="123">
        <v>5955</v>
      </c>
      <c r="N12" s="123">
        <v>5714</v>
      </c>
      <c r="O12" s="123">
        <v>5415</v>
      </c>
      <c r="P12" s="123">
        <v>5281</v>
      </c>
      <c r="Q12" s="123">
        <v>5174</v>
      </c>
      <c r="R12" s="123">
        <v>5058</v>
      </c>
      <c r="S12" s="123">
        <v>5309</v>
      </c>
      <c r="T12" s="465">
        <v>5305</v>
      </c>
      <c r="U12" s="75">
        <f>IF(AND(T12=0,S12=0),0,IF(OR(AND(T12&gt;0,S12&lt;=0),AND(T12&lt;0,S12&gt;=0)),"nm",IF(AND(T12&lt;0,S12&lt;0),IF(-(T12/S12-1)*100&lt;-100,"(&gt;100)",-(T12/S12-1)*100),IF((T12/S12-1)*100&gt;100,"&gt;100",(T12/S12-1)*100))))</f>
        <v>-0.07534375588622577</v>
      </c>
      <c r="V12" s="75">
        <f>IF(AND(T12=0,P12=0),0,IF(OR(AND(T12&gt;0,P12&lt;=0),AND(T12&lt;0,P12&gt;=0)),"nm",IF(AND(T12&lt;0,P12&lt;0),IF(-(T12/P12-1)*100&lt;-100,"(&gt;100)",-(T12/P12-1)*100),IF((T12/P12-1)*100&gt;100,"&gt;100",(T12/P12-1)*100))))</f>
        <v>0.4544593826926624</v>
      </c>
      <c r="X12" s="75">
        <v>5281</v>
      </c>
      <c r="Y12" s="465">
        <v>5305</v>
      </c>
      <c r="Z12" s="75">
        <f>IF(AND(Y12=0,X12=0),0,IF(OR(AND(Y12&gt;0,X12&lt;=0),AND(Y12&lt;0,X12&gt;=0)),"nm",IF(AND(Y12&lt;0,X12&lt;0),IF(-(Y12/X12-1)*100&lt;-100,"(&gt;100)",-(Y12/X12-1)*100),IF((Y12/X12-1)*100&gt;100,"&gt;100",(Y12/X12-1)*100))))</f>
        <v>0.4544593826926624</v>
      </c>
    </row>
    <row r="13" spans="3:26" ht="14.25">
      <c r="C13" s="20" t="s">
        <v>129</v>
      </c>
      <c r="D13" s="143">
        <v>27</v>
      </c>
      <c r="E13" s="123">
        <v>87</v>
      </c>
      <c r="F13" s="123">
        <v>149</v>
      </c>
      <c r="G13" s="123">
        <f>Y13</f>
        <v>29</v>
      </c>
      <c r="I13" s="123">
        <v>16</v>
      </c>
      <c r="J13" s="123">
        <v>42</v>
      </c>
      <c r="K13" s="123">
        <v>65</v>
      </c>
      <c r="L13" s="123">
        <v>87</v>
      </c>
      <c r="M13" s="123">
        <v>102</v>
      </c>
      <c r="N13" s="123">
        <v>94</v>
      </c>
      <c r="O13" s="123">
        <v>171</v>
      </c>
      <c r="P13" s="123">
        <v>149</v>
      </c>
      <c r="Q13" s="123">
        <v>112</v>
      </c>
      <c r="R13" s="123">
        <v>79</v>
      </c>
      <c r="S13" s="123">
        <v>28</v>
      </c>
      <c r="T13" s="465">
        <v>29</v>
      </c>
      <c r="U13" s="75">
        <f>IF(AND(T13=0,S13=0),0,IF(OR(AND(T13&gt;0,S13&lt;=0),AND(T13&lt;0,S13&gt;=0)),"nm",IF(AND(T13&lt;0,S13&lt;0),IF(-(T13/S13-1)*100&lt;-100,"(&gt;100)",-(T13/S13-1)*100),IF((T13/S13-1)*100&gt;100,"&gt;100",(T13/S13-1)*100))))</f>
        <v>3.571428571428581</v>
      </c>
      <c r="V13" s="75">
        <f>IF(AND(T13=0,P13=0),0,IF(OR(AND(T13&gt;0,P13&lt;=0),AND(T13&lt;0,P13&gt;=0)),"nm",IF(AND(T13&lt;0,P13&lt;0),IF(-(T13/P13-1)*100&lt;-100,"(&gt;100)",-(T13/P13-1)*100),IF((T13/P13-1)*100&gt;100,"&gt;100",(T13/P13-1)*100))))</f>
        <v>-80.53691275167785</v>
      </c>
      <c r="X13" s="75">
        <v>149</v>
      </c>
      <c r="Y13" s="465">
        <v>29</v>
      </c>
      <c r="Z13" s="75">
        <f>IF(AND(Y13=0,X13=0),0,IF(OR(AND(Y13&gt;0,X13&lt;=0),AND(Y13&lt;0,X13&gt;=0)),"nm",IF(AND(Y13&lt;0,X13&lt;0),IF(-(Y13/X13-1)*100&lt;-100,"(&gt;100)",-(Y13/X13-1)*100),IF((Y13/X13-1)*100&gt;100,"&gt;100",(Y13/X13-1)*100))))</f>
        <v>-80.53691275167785</v>
      </c>
    </row>
    <row r="14" spans="2:31" s="26" customFormat="1" ht="14.25">
      <c r="B14" s="36"/>
      <c r="C14" s="26" t="s">
        <v>347</v>
      </c>
      <c r="D14" s="136">
        <v>-106</v>
      </c>
      <c r="E14" s="75">
        <v>-128</v>
      </c>
      <c r="F14" s="75">
        <v>-142</v>
      </c>
      <c r="G14" s="75">
        <f>Y14</f>
        <v>-192</v>
      </c>
      <c r="H14" s="75"/>
      <c r="I14" s="75">
        <v>-112</v>
      </c>
      <c r="J14" s="75">
        <v>-136</v>
      </c>
      <c r="K14" s="75">
        <v>-124</v>
      </c>
      <c r="L14" s="75">
        <v>-128</v>
      </c>
      <c r="M14" s="75">
        <v>-142</v>
      </c>
      <c r="N14" s="75">
        <v>-139</v>
      </c>
      <c r="O14" s="75">
        <v>-143</v>
      </c>
      <c r="P14" s="75">
        <v>-142</v>
      </c>
      <c r="Q14" s="75">
        <v>-134</v>
      </c>
      <c r="R14" s="75">
        <v>-101</v>
      </c>
      <c r="S14" s="75">
        <v>-111</v>
      </c>
      <c r="T14" s="465">
        <v>-192</v>
      </c>
      <c r="U14" s="75">
        <f>IF(AND(T14=0,S14=0),0,IF(OR(AND(T14&gt;0,S14&lt;=0),AND(T14&lt;0,S14&gt;=0)),"nm",IF(AND(T14&lt;0,S14&lt;0),IF(-(T14/S14-1)*100&lt;-100,"(&gt;100)",-(T14/S14-1)*100),IF((T14/S14-1)*100&gt;100,"&gt;100",(T14/S14-1)*100))))</f>
        <v>-72.97297297297298</v>
      </c>
      <c r="V14" s="75">
        <f>IF(AND(T14=0,P14=0),0,IF(OR(AND(T14&gt;0,P14&lt;=0),AND(T14&lt;0,P14&gt;=0)),"nm",IF(AND(T14&lt;0,P14&lt;0),IF(-(T14/P14-1)*100&lt;-100,"(&gt;100)",-(T14/P14-1)*100),IF((T14/P14-1)*100&gt;100,"&gt;100",(T14/P14-1)*100))))</f>
        <v>-35.2112676056338</v>
      </c>
      <c r="X14" s="75">
        <v>-142</v>
      </c>
      <c r="Y14" s="465">
        <v>-192</v>
      </c>
      <c r="Z14" s="75">
        <f>IF(AND(Y14=0,X14=0),0,IF(OR(AND(Y14&gt;0,X14&lt;=0),AND(Y14&lt;0,X14&gt;=0)),"nm",IF(AND(Y14&lt;0,X14&lt;0),IF(-(Y14/X14-1)*100&lt;-100,"(&gt;100)",-(Y14/X14-1)*100),IF((Y14/X14-1)*100&gt;100,"&gt;100",(Y14/X14-1)*100))))</f>
        <v>-35.2112676056338</v>
      </c>
      <c r="AC14" s="20"/>
      <c r="AD14" s="20"/>
      <c r="AE14" s="20"/>
    </row>
    <row r="15" spans="2:31" s="24" customFormat="1" ht="6" customHeight="1">
      <c r="B15" s="31"/>
      <c r="C15" s="26"/>
      <c r="D15" s="1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66"/>
      <c r="U15" s="17"/>
      <c r="V15" s="17"/>
      <c r="X15" s="17"/>
      <c r="Y15" s="466"/>
      <c r="Z15" s="17"/>
      <c r="AC15" s="20"/>
      <c r="AD15" s="20"/>
      <c r="AE15" s="20"/>
    </row>
    <row r="16" spans="1:31" s="18" customFormat="1" ht="15">
      <c r="A16" s="18" t="s">
        <v>230</v>
      </c>
      <c r="B16" s="108"/>
      <c r="D16" s="137">
        <v>182685</v>
      </c>
      <c r="E16" s="17">
        <v>177222</v>
      </c>
      <c r="F16" s="17">
        <v>182694</v>
      </c>
      <c r="G16" s="17">
        <f>Y16</f>
        <v>213722</v>
      </c>
      <c r="H16" s="17"/>
      <c r="I16" s="17">
        <v>181875</v>
      </c>
      <c r="J16" s="17">
        <v>182635</v>
      </c>
      <c r="K16" s="17">
        <v>185222</v>
      </c>
      <c r="L16" s="17">
        <v>177222</v>
      </c>
      <c r="M16" s="17">
        <v>175850</v>
      </c>
      <c r="N16" s="17">
        <v>184824</v>
      </c>
      <c r="O16" s="17">
        <v>186847</v>
      </c>
      <c r="P16" s="17">
        <v>182694</v>
      </c>
      <c r="Q16" s="17">
        <v>189644</v>
      </c>
      <c r="R16" s="17">
        <v>198330</v>
      </c>
      <c r="S16" s="17">
        <v>213919</v>
      </c>
      <c r="T16" s="348">
        <v>213722</v>
      </c>
      <c r="U16" s="17">
        <f>IF(AND(T16=0,S16=0),0,IF(OR(AND(T16&gt;0,S16&lt;=0),AND(T16&lt;0,S16&gt;=0)),"nm",IF(AND(T16&lt;0,S16&lt;0),IF(-(T16/S16-1)*100&lt;-100,"(&gt;100)",-(T16/S16-1)*100),IF((T16/S16-1)*100&gt;100,"&gt;100",(T16/S16-1)*100))))</f>
        <v>-0.09209093161430815</v>
      </c>
      <c r="V16" s="17">
        <f>IF(AND(T16=0,P16=0),0,IF(OR(AND(T16&gt;0,P16&lt;=0),AND(T16&lt;0,P16&gt;=0)),"nm",IF(AND(T16&lt;0,P16&lt;0),IF(-(T16/P16-1)*100&lt;-100,"(&gt;100)",-(T16/P16-1)*100),IF((T16/P16-1)*100&gt;100,"&gt;100",(T16/P16-1)*100))))</f>
        <v>16.983590046744833</v>
      </c>
      <c r="W16" s="15"/>
      <c r="X16" s="17">
        <v>182694</v>
      </c>
      <c r="Y16" s="348">
        <v>213722</v>
      </c>
      <c r="Z16" s="17">
        <f>IF(AND(Y16=0,X16=0),0,IF(OR(AND(Y16&gt;0,X16&lt;=0),AND(Y16&lt;0,X16&gt;=0)),"nm",IF(AND(Y16&lt;0,X16&lt;0),IF(-(Y16/X16-1)*100&lt;-100,"(&gt;100)",-(Y16/X16-1)*100),IF((Y16/X16-1)*100&gt;100,"&gt;100",(Y16/X16-1)*100))))</f>
        <v>16.983590046744833</v>
      </c>
      <c r="AC16" s="20"/>
      <c r="AD16" s="20"/>
      <c r="AE16" s="20"/>
    </row>
    <row r="17" spans="2:25" ht="15">
      <c r="B17" s="38"/>
      <c r="D17" s="144"/>
      <c r="T17" s="467"/>
      <c r="X17" s="75"/>
      <c r="Y17" s="467"/>
    </row>
    <row r="18" spans="1:25" ht="15">
      <c r="A18" s="46" t="s">
        <v>231</v>
      </c>
      <c r="B18" s="38"/>
      <c r="T18" s="467"/>
      <c r="X18" s="75"/>
      <c r="Y18" s="467"/>
    </row>
    <row r="19" spans="2:31" s="62" customFormat="1" ht="15">
      <c r="B19" s="62" t="s">
        <v>131</v>
      </c>
      <c r="D19" s="138">
        <v>10.1</v>
      </c>
      <c r="E19" s="138">
        <v>13.1</v>
      </c>
      <c r="F19" s="138">
        <v>15.1</v>
      </c>
      <c r="G19" s="138">
        <f>Y19</f>
        <v>12.9</v>
      </c>
      <c r="H19" s="138"/>
      <c r="I19" s="138">
        <v>12.5</v>
      </c>
      <c r="J19" s="138">
        <v>12.6</v>
      </c>
      <c r="K19" s="138">
        <v>12.5</v>
      </c>
      <c r="L19" s="138">
        <v>13.1</v>
      </c>
      <c r="M19" s="138">
        <v>13.4</v>
      </c>
      <c r="N19" s="138">
        <v>13.1</v>
      </c>
      <c r="O19" s="138">
        <v>13.1</v>
      </c>
      <c r="P19" s="138">
        <v>15.1</v>
      </c>
      <c r="Q19" s="138">
        <v>14.2</v>
      </c>
      <c r="R19" s="138">
        <v>13.5</v>
      </c>
      <c r="S19" s="138">
        <v>12.6</v>
      </c>
      <c r="T19" s="467">
        <v>12.9</v>
      </c>
      <c r="U19" s="138">
        <f>T19-S19</f>
        <v>0.3000000000000007</v>
      </c>
      <c r="V19" s="138">
        <f>T19-P19</f>
        <v>-2.1999999999999993</v>
      </c>
      <c r="W19" s="65"/>
      <c r="X19" s="138">
        <v>15.1</v>
      </c>
      <c r="Y19" s="467">
        <v>12.9</v>
      </c>
      <c r="Z19" s="138">
        <f>Y19-X19</f>
        <v>-2.1999999999999993</v>
      </c>
      <c r="AC19" s="20"/>
      <c r="AD19" s="20"/>
      <c r="AE19" s="20"/>
    </row>
    <row r="20" spans="2:31" s="62" customFormat="1" ht="15">
      <c r="B20" s="62" t="s">
        <v>132</v>
      </c>
      <c r="D20" s="138">
        <v>3.9</v>
      </c>
      <c r="E20" s="138">
        <v>3.6</v>
      </c>
      <c r="F20" s="138">
        <v>3.3</v>
      </c>
      <c r="G20" s="138">
        <f>Y20</f>
        <v>2.9</v>
      </c>
      <c r="H20" s="138"/>
      <c r="I20" s="138">
        <v>4.2</v>
      </c>
      <c r="J20" s="138">
        <v>3.6</v>
      </c>
      <c r="K20" s="138">
        <v>3.6</v>
      </c>
      <c r="L20" s="138">
        <v>3.6</v>
      </c>
      <c r="M20" s="138">
        <v>3.7</v>
      </c>
      <c r="N20" s="138">
        <v>3.4</v>
      </c>
      <c r="O20" s="138">
        <v>3.2</v>
      </c>
      <c r="P20" s="138">
        <v>3.3</v>
      </c>
      <c r="Q20" s="138">
        <v>3</v>
      </c>
      <c r="R20" s="138">
        <v>3</v>
      </c>
      <c r="S20" s="138">
        <v>2.9</v>
      </c>
      <c r="T20" s="467">
        <v>2.9</v>
      </c>
      <c r="U20" s="138">
        <f>T20-S20</f>
        <v>0</v>
      </c>
      <c r="V20" s="138">
        <f>T20-P20</f>
        <v>-0.3999999999999999</v>
      </c>
      <c r="W20" s="65"/>
      <c r="X20" s="138">
        <v>3.3</v>
      </c>
      <c r="Y20" s="467">
        <v>2.9</v>
      </c>
      <c r="Z20" s="138">
        <f>Y20-X20</f>
        <v>-0.3999999999999999</v>
      </c>
      <c r="AC20" s="20"/>
      <c r="AD20" s="20"/>
      <c r="AE20" s="20"/>
    </row>
    <row r="21" spans="2:31" s="62" customFormat="1" ht="15">
      <c r="B21" s="62" t="s">
        <v>133</v>
      </c>
      <c r="D21" s="138">
        <v>14</v>
      </c>
      <c r="E21" s="138">
        <v>16.7</v>
      </c>
      <c r="F21" s="138">
        <v>18.4</v>
      </c>
      <c r="G21" s="138">
        <f>Y21</f>
        <v>15.8</v>
      </c>
      <c r="H21" s="138"/>
      <c r="I21" s="138">
        <v>16.7</v>
      </c>
      <c r="J21" s="138">
        <f>SUM(J19:J20)</f>
        <v>16.2</v>
      </c>
      <c r="K21" s="138">
        <v>16.1</v>
      </c>
      <c r="L21" s="138">
        <v>16.7</v>
      </c>
      <c r="M21" s="138">
        <v>17.1</v>
      </c>
      <c r="N21" s="138">
        <v>16.5</v>
      </c>
      <c r="O21" s="138">
        <v>16.3</v>
      </c>
      <c r="P21" s="138">
        <v>18.4</v>
      </c>
      <c r="Q21" s="138">
        <v>17.2</v>
      </c>
      <c r="R21" s="138">
        <v>16.5</v>
      </c>
      <c r="S21" s="138">
        <v>15.5</v>
      </c>
      <c r="T21" s="467">
        <v>15.8</v>
      </c>
      <c r="U21" s="138">
        <f>T21-S21</f>
        <v>0.3000000000000007</v>
      </c>
      <c r="V21" s="138">
        <f>T21-P21</f>
        <v>-2.599999999999998</v>
      </c>
      <c r="W21" s="65"/>
      <c r="X21" s="138">
        <v>18.4</v>
      </c>
      <c r="Y21" s="467">
        <v>15.8</v>
      </c>
      <c r="Z21" s="138">
        <f>Y21-X21</f>
        <v>-2.599999999999998</v>
      </c>
      <c r="AC21" s="20"/>
      <c r="AD21" s="20"/>
      <c r="AE21" s="20"/>
    </row>
    <row r="22" spans="20:25" ht="14.25">
      <c r="T22" s="121"/>
      <c r="Y22" s="121"/>
    </row>
    <row r="23" spans="20:25" ht="14.25">
      <c r="T23" s="121"/>
      <c r="Y23" s="147"/>
    </row>
    <row r="24" ht="14.25">
      <c r="T24" s="121"/>
    </row>
    <row r="25" ht="14.25">
      <c r="T25" s="147"/>
    </row>
    <row r="26" ht="14.25">
      <c r="T26" s="147"/>
    </row>
    <row r="27" ht="14.25">
      <c r="T27" s="14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123"/>
  <sheetViews>
    <sheetView zoomScale="80" zoomScaleNormal="80" zoomScalePageLayoutView="0" workbookViewId="0" topLeftCell="A1">
      <pane xSplit="3" ySplit="2" topLeftCell="L12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N43" sqref="N43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5" width="10.28125" style="141" customWidth="1"/>
    <col min="6" max="7" width="10.28125" style="163" customWidth="1"/>
    <col min="8" max="8" width="1.8515625" style="141" customWidth="1"/>
    <col min="9" max="11" width="10.28125" style="141" customWidth="1"/>
    <col min="12" max="19" width="10.28125" style="163" customWidth="1"/>
    <col min="20" max="20" width="10.28125" style="308" customWidth="1"/>
    <col min="21" max="21" width="4.57421875" style="0" customWidth="1"/>
    <col min="22" max="22" width="0.9921875" style="0" customWidth="1"/>
    <col min="23" max="23" width="0.5625" style="0" customWidth="1"/>
    <col min="24" max="25" width="10.28125" style="163" customWidth="1"/>
    <col min="26" max="26" width="11.7109375" style="0" bestFit="1" customWidth="1"/>
  </cols>
  <sheetData>
    <row r="1" spans="1:25" s="42" customFormat="1" ht="20.25">
      <c r="A1" s="41" t="s">
        <v>134</v>
      </c>
      <c r="D1" s="125"/>
      <c r="E1" s="125"/>
      <c r="F1" s="126"/>
      <c r="G1" s="126"/>
      <c r="H1" s="126"/>
      <c r="I1" s="126"/>
      <c r="J1" s="126"/>
      <c r="K1" s="126"/>
      <c r="L1" s="126"/>
      <c r="M1" s="176"/>
      <c r="N1" s="176"/>
      <c r="O1" s="176"/>
      <c r="P1" s="176"/>
      <c r="Q1" s="176"/>
      <c r="R1" s="176"/>
      <c r="S1" s="176"/>
      <c r="T1" s="176"/>
      <c r="X1" s="176"/>
      <c r="Y1" s="176"/>
    </row>
    <row r="2" spans="1:25" s="44" customFormat="1" ht="1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177" t="s">
        <v>351</v>
      </c>
      <c r="N2" s="177" t="s">
        <v>361</v>
      </c>
      <c r="O2" s="177" t="s">
        <v>372</v>
      </c>
      <c r="P2" s="177" t="s">
        <v>376</v>
      </c>
      <c r="Q2" s="177" t="s">
        <v>381</v>
      </c>
      <c r="R2" s="177" t="s">
        <v>389</v>
      </c>
      <c r="S2" s="177" t="s">
        <v>396</v>
      </c>
      <c r="T2" s="177" t="s">
        <v>404</v>
      </c>
      <c r="X2" s="323" t="s">
        <v>378</v>
      </c>
      <c r="Y2" s="323" t="s">
        <v>407</v>
      </c>
    </row>
    <row r="3" spans="20:25" ht="12.75">
      <c r="T3" s="303"/>
      <c r="Y3" s="142"/>
    </row>
    <row r="4" spans="1:25" s="67" customFormat="1" ht="15">
      <c r="A4" s="66" t="s">
        <v>136</v>
      </c>
      <c r="D4" s="105"/>
      <c r="E4" s="105"/>
      <c r="F4" s="116"/>
      <c r="G4" s="116"/>
      <c r="H4" s="105"/>
      <c r="I4" s="105"/>
      <c r="J4" s="105"/>
      <c r="K4" s="105"/>
      <c r="L4" s="116"/>
      <c r="M4" s="116"/>
      <c r="N4" s="116"/>
      <c r="O4" s="116"/>
      <c r="P4" s="116"/>
      <c r="Q4" s="116"/>
      <c r="R4" s="116"/>
      <c r="S4" s="116"/>
      <c r="T4" s="304"/>
      <c r="X4" s="116"/>
      <c r="Y4" s="131"/>
    </row>
    <row r="5" spans="1:25" s="67" customFormat="1" ht="14.25">
      <c r="A5" s="49" t="s">
        <v>87</v>
      </c>
      <c r="D5" s="132">
        <f>+'15.Consumer'!D6+'16.Institutional'!D6+'17.Treasury'!D6+'18.Others'!D6</f>
        <v>6031</v>
      </c>
      <c r="E5" s="132">
        <f>+'15.Consumer'!E6+'16.Institutional'!E6+'17.Treasury'!E6+'18.Others'!E6</f>
        <v>6603</v>
      </c>
      <c r="F5" s="165">
        <f>+'15.Consumer'!F6+'16.Institutional'!F6+'17.Treasury'!F6+'18.Others'!F6</f>
        <v>7066</v>
      </c>
      <c r="G5" s="165"/>
      <c r="H5" s="132"/>
      <c r="I5" s="132">
        <f>+'15.Consumer'!I6+'16.Institutional'!I6+'17.Treasury'!I6+'18.Others'!I6</f>
        <v>1662</v>
      </c>
      <c r="J5" s="132">
        <f>+'15.Consumer'!J6+'16.Institutional'!J6+'17.Treasury'!J6+'18.Others'!J6</f>
        <v>1792</v>
      </c>
      <c r="K5" s="132">
        <f>+'15.Consumer'!K6+'16.Institutional'!K6+'17.Treasury'!K6+'18.Others'!K6</f>
        <v>1577</v>
      </c>
      <c r="L5" s="165">
        <f>+'15.Consumer'!L6+'16.Institutional'!L6+'17.Treasury'!L6+'18.Others'!L6</f>
        <v>1572</v>
      </c>
      <c r="M5" s="165">
        <f>+'15.Consumer'!M6+'16.Institutional'!M6+'17.Treasury'!M6+'18.Others'!M6</f>
        <v>1713</v>
      </c>
      <c r="N5" s="165">
        <f>+'15.Consumer'!N6+'16.Institutional'!N6+'17.Treasury'!N6+'18.Others'!N6</f>
        <v>1815</v>
      </c>
      <c r="O5" s="165">
        <f>+'15.Consumer'!O6+'16.Institutional'!O6+'17.Treasury'!O6+'18.Others'!O6</f>
        <v>1809</v>
      </c>
      <c r="P5" s="165">
        <f>+'15.Consumer'!P6+'16.Institutional'!P6+'17.Treasury'!P6+'18.Others'!P6</f>
        <v>1729</v>
      </c>
      <c r="Q5" s="165">
        <f>+'15.Consumer'!Q6+'16.Institutional'!Q6+'17.Treasury'!Q6+'18.Others'!Q6</f>
        <v>1909</v>
      </c>
      <c r="R5" s="165">
        <f>+'15.Consumer'!R6+'16.Institutional'!R6+'17.Treasury'!R6+'18.Others'!R6</f>
        <v>1838</v>
      </c>
      <c r="S5" s="165">
        <f>+'15.Consumer'!S6+'16.Institutional'!S6+'17.Treasury'!S6+'18.Others'!S6</f>
        <v>1968</v>
      </c>
      <c r="T5" s="305">
        <f>+'15.Consumer'!T6+'16.Institutional'!T6+'17.Treasury'!T6+'18.Others'!T6</f>
        <v>1916</v>
      </c>
      <c r="X5" s="165">
        <f>+'15.Consumer'!X6+'16.Institutional'!X6+'17.Treasury'!X6+'18.Others'!X6</f>
        <v>7066</v>
      </c>
      <c r="Y5" s="133">
        <f>+'15.Consumer'!Y6+'16.Institutional'!Y6+'17.Treasury'!Y6+'18.Others'!Y6</f>
        <v>7631</v>
      </c>
    </row>
    <row r="6" spans="2:26" s="67" customFormat="1" ht="14.25">
      <c r="B6" s="67" t="s">
        <v>355</v>
      </c>
      <c r="D6" s="72">
        <f>+'15.Consumer'!D6/D5*100</f>
        <v>38.136295805007464</v>
      </c>
      <c r="E6" s="72">
        <f>+'15.Consumer'!E6/E5*100</f>
        <v>30.410419506285024</v>
      </c>
      <c r="F6" s="164">
        <f>+'15.Consumer'!F6/F5*100</f>
        <v>29.2244551372771</v>
      </c>
      <c r="G6" s="164"/>
      <c r="H6" s="72"/>
      <c r="I6" s="72">
        <f>+'15.Consumer'!I6/I5*100</f>
        <v>28.58002406738869</v>
      </c>
      <c r="J6" s="72">
        <f>+'15.Consumer'!J6/J5*100</f>
        <v>27.232142857142854</v>
      </c>
      <c r="K6" s="72">
        <f>+'15.Consumer'!K6/K5*100</f>
        <v>33.03741280913126</v>
      </c>
      <c r="L6" s="164">
        <f>+'15.Consumer'!L6/L5*100</f>
        <v>33.396946564885496</v>
      </c>
      <c r="M6" s="164">
        <f>+'15.Consumer'!M6/M5*100</f>
        <v>30.122591943957964</v>
      </c>
      <c r="N6" s="164">
        <f>+'15.Consumer'!N6/N5*100</f>
        <v>28.705234159779614</v>
      </c>
      <c r="O6" s="164">
        <f>+'15.Consumer'!O6/O5*100</f>
        <v>27.750138197899393</v>
      </c>
      <c r="P6" s="164">
        <f>+'15.Consumer'!P6/P5*100</f>
        <v>30.42220936957779</v>
      </c>
      <c r="Q6" s="164">
        <f>+'15.Consumer'!Q6/Q5*100</f>
        <v>26.87270822420115</v>
      </c>
      <c r="R6" s="164">
        <f>+'15.Consumer'!R6/R5*100</f>
        <v>30.576713819368877</v>
      </c>
      <c r="S6" s="164">
        <f>+'15.Consumer'!S6/S5*100</f>
        <v>27.743902439024392</v>
      </c>
      <c r="T6" s="425">
        <f>+'15.Consumer'!T6/T5*100</f>
        <v>30.427974947807932</v>
      </c>
      <c r="U6" s="81"/>
      <c r="V6" s="81"/>
      <c r="W6" s="81"/>
      <c r="X6" s="281">
        <f>+'15.Consumer'!X6/X5*100</f>
        <v>29.2244551372771</v>
      </c>
      <c r="Y6" s="424">
        <f>+'15.Consumer'!Y6/Y5*100</f>
        <v>28.88219106277028</v>
      </c>
      <c r="Z6" s="358"/>
    </row>
    <row r="7" spans="2:26" s="67" customFormat="1" ht="14.25">
      <c r="B7" s="67" t="s">
        <v>135</v>
      </c>
      <c r="D7" s="72">
        <f>+'16.Institutional'!D6/D5*100</f>
        <v>43.95622616481512</v>
      </c>
      <c r="E7" s="72">
        <f>+'16.Institutional'!E6/E5*100</f>
        <v>48.03877025594427</v>
      </c>
      <c r="F7" s="164">
        <f>+'16.Institutional'!F6/F5*100</f>
        <v>49.716954429663176</v>
      </c>
      <c r="G7" s="164"/>
      <c r="H7" s="72"/>
      <c r="I7" s="72">
        <f>+'16.Institutional'!I6/I5*100</f>
        <v>45.84837545126354</v>
      </c>
      <c r="J7" s="72">
        <f>+'16.Institutional'!J6/J5*100</f>
        <v>44.53125</v>
      </c>
      <c r="K7" s="72">
        <f>+'16.Institutional'!K6/K5*100</f>
        <v>51.17311350665821</v>
      </c>
      <c r="L7" s="164">
        <f>+'16.Institutional'!L6/L5*100</f>
        <v>51.14503816793893</v>
      </c>
      <c r="M7" s="164">
        <f>+'16.Institutional'!M6/M5*100</f>
        <v>46.93520140105078</v>
      </c>
      <c r="N7" s="164">
        <f>+'16.Institutional'!N6/N5*100</f>
        <v>50.688705234159784</v>
      </c>
      <c r="O7" s="164">
        <f>+'16.Institutional'!O6/O5*100</f>
        <v>49.97236042012162</v>
      </c>
      <c r="P7" s="164">
        <f>+'16.Institutional'!P6/P5*100</f>
        <v>51.18565644881434</v>
      </c>
      <c r="Q7" s="164">
        <f>+'16.Institutional'!Q6/Q5*100</f>
        <v>51.70246202200105</v>
      </c>
      <c r="R7" s="164">
        <f>+'16.Institutional'!R6/R5*100</f>
        <v>53.69967355821545</v>
      </c>
      <c r="S7" s="164">
        <f>+'16.Institutional'!S6/S5*100</f>
        <v>53.760162601626014</v>
      </c>
      <c r="T7" s="425">
        <f>+'16.Institutional'!T6/T5*100</f>
        <v>51.04384133611691</v>
      </c>
      <c r="U7" s="81"/>
      <c r="V7" s="81"/>
      <c r="W7" s="81"/>
      <c r="X7" s="281">
        <f>+'16.Institutional'!X6/X5*100</f>
        <v>49.716954429663176</v>
      </c>
      <c r="Y7" s="424">
        <f>+'16.Institutional'!Y6/Y5*100</f>
        <v>52.54881404796225</v>
      </c>
      <c r="Z7" s="358"/>
    </row>
    <row r="8" spans="2:26" s="67" customFormat="1" ht="14.25">
      <c r="B8" s="67" t="s">
        <v>354</v>
      </c>
      <c r="D8" s="72">
        <f>+'17.Treasury'!D6/D5*100</f>
        <v>14.607859393135467</v>
      </c>
      <c r="E8" s="72">
        <f>+'17.Treasury'!E6/E5*100</f>
        <v>18.915644404058764</v>
      </c>
      <c r="F8" s="164">
        <f>+'17.Treasury'!F6/F5*100</f>
        <v>17.449759411265216</v>
      </c>
      <c r="G8" s="164"/>
      <c r="H8" s="72"/>
      <c r="I8" s="72">
        <f>+'17.Treasury'!I6/I5*100</f>
        <v>29.24187725631769</v>
      </c>
      <c r="J8" s="72">
        <f>+'17.Treasury'!J6/J5*100</f>
        <v>16.40625</v>
      </c>
      <c r="K8" s="72">
        <f>+'17.Treasury'!K6/K5*100</f>
        <v>16.67723525681674</v>
      </c>
      <c r="L8" s="164">
        <f>+'17.Treasury'!L6/L5*100</f>
        <v>13.104325699745548</v>
      </c>
      <c r="M8" s="164">
        <f>+'17.Treasury'!M6/M5*100</f>
        <v>21.891418563922944</v>
      </c>
      <c r="N8" s="164">
        <f>+'17.Treasury'!N6/N5*100</f>
        <v>19.61432506887052</v>
      </c>
      <c r="O8" s="164">
        <f>+'17.Treasury'!O6/O5*100</f>
        <v>18.51851851851852</v>
      </c>
      <c r="P8" s="164">
        <f>+'17.Treasury'!P6/P5*100</f>
        <v>9.658762290341237</v>
      </c>
      <c r="Q8" s="164">
        <f>+'17.Treasury'!Q6/Q5*100</f>
        <v>15.924567836563646</v>
      </c>
      <c r="R8" s="164">
        <f>+'17.Treasury'!R6/R5*100</f>
        <v>12.67682263329706</v>
      </c>
      <c r="S8" s="164">
        <f>+'17.Treasury'!S6/S5*100</f>
        <v>15.548780487804878</v>
      </c>
      <c r="T8" s="425">
        <f>+'17.Treasury'!T6/T5*100</f>
        <v>16.12734864300626</v>
      </c>
      <c r="U8" s="81"/>
      <c r="V8" s="81"/>
      <c r="W8" s="81"/>
      <c r="X8" s="281">
        <f>+'17.Treasury'!X6/X5*100</f>
        <v>17.449759411265216</v>
      </c>
      <c r="Y8" s="424">
        <f>+'17.Treasury'!Y6/Y5*100</f>
        <v>15.096317651683922</v>
      </c>
      <c r="Z8" s="358"/>
    </row>
    <row r="9" spans="2:26" s="67" customFormat="1" ht="14.25">
      <c r="B9" s="67" t="s">
        <v>39</v>
      </c>
      <c r="D9" s="72">
        <f>+'18.Others'!D6/D5*100</f>
        <v>3.2996186370419496</v>
      </c>
      <c r="E9" s="72">
        <f>+'18.Others'!E6/E5*100</f>
        <v>2.635165833711949</v>
      </c>
      <c r="F9" s="164">
        <f>+'18.Others'!F6/F5*100</f>
        <v>3.608831021794509</v>
      </c>
      <c r="G9" s="164"/>
      <c r="H9" s="72"/>
      <c r="I9" s="72">
        <f>+'18.Others'!I6/I5*100</f>
        <v>-3.6702767749699152</v>
      </c>
      <c r="J9" s="72">
        <f>+'18.Others'!J6/J5*100</f>
        <v>11.830357142857142</v>
      </c>
      <c r="K9" s="72">
        <f>+'18.Others'!K6/K5*100</f>
        <v>-0.8877615726062142</v>
      </c>
      <c r="L9" s="164">
        <f>+'18.Others'!L6/L5*100</f>
        <v>2.3536895674300253</v>
      </c>
      <c r="M9" s="164">
        <f>+'18.Others'!M6/M5*100</f>
        <v>1.0507880910683012</v>
      </c>
      <c r="N9" s="164">
        <f>+'18.Others'!N6/N5*100</f>
        <v>0.9917355371900827</v>
      </c>
      <c r="O9" s="164">
        <f>+'18.Others'!O6/O5*100</f>
        <v>3.7589828634604756</v>
      </c>
      <c r="P9" s="164">
        <f>+'18.Others'!P6/P5*100</f>
        <v>8.733371891266628</v>
      </c>
      <c r="Q9" s="164">
        <f>+'18.Others'!Q6/Q5*100</f>
        <v>5.500261917234154</v>
      </c>
      <c r="R9" s="164">
        <f>+'18.Others'!R6/R5*100</f>
        <v>3.0467899891186074</v>
      </c>
      <c r="S9" s="164">
        <f>+'18.Others'!S6/S5*100</f>
        <v>2.9471544715447155</v>
      </c>
      <c r="T9" s="425">
        <f>+'18.Others'!T6/T5*100</f>
        <v>2.4008350730688934</v>
      </c>
      <c r="U9" s="81"/>
      <c r="V9" s="81"/>
      <c r="W9" s="81"/>
      <c r="X9" s="281">
        <f>+'18.Others'!X6/X5*100</f>
        <v>3.608831021794509</v>
      </c>
      <c r="Y9" s="424">
        <f>+'18.Others'!Y6/Y5*100</f>
        <v>3.472677237583541</v>
      </c>
      <c r="Z9" s="358"/>
    </row>
    <row r="10" spans="1:26" s="67" customFormat="1" ht="14.25">
      <c r="A10" s="58" t="s">
        <v>86</v>
      </c>
      <c r="D10" s="132">
        <f>+'19.S''pore'!D6+'20.HK'!D6+'21.GreaterChina'!D6+'22.SSEA'!D6+'23.ROW'!D6</f>
        <v>6031</v>
      </c>
      <c r="E10" s="132">
        <f>+'19.S''pore'!E6+'20.HK'!E6+'21.GreaterChina'!E6+'22.SSEA'!E6+'23.ROW'!E6</f>
        <v>6603</v>
      </c>
      <c r="F10" s="165">
        <f>+'19.S''pore'!F6+'20.HK'!F6+'21.GreaterChina'!F6+'22.SSEA'!F6+'23.ROW'!F6</f>
        <v>7066</v>
      </c>
      <c r="G10" s="165"/>
      <c r="H10" s="132"/>
      <c r="I10" s="132">
        <f>+'19.S''pore'!I6+'20.HK'!I6+'21.GreaterChina'!I6+'22.SSEA'!I6+'23.ROW'!I6</f>
        <v>1662</v>
      </c>
      <c r="J10" s="132">
        <f>+'19.S''pore'!J6+'20.HK'!J6+'21.GreaterChina'!J6+'22.SSEA'!J6+'23.ROW'!J6</f>
        <v>1792</v>
      </c>
      <c r="K10" s="132">
        <f>+'19.S''pore'!K6+'20.HK'!K6+'21.GreaterChina'!K6+'22.SSEA'!K6+'23.ROW'!K6</f>
        <v>1577</v>
      </c>
      <c r="L10" s="165">
        <f>+'19.S''pore'!L6+'20.HK'!L6+'21.GreaterChina'!L6+'22.SSEA'!L6+'23.ROW'!L6</f>
        <v>1572</v>
      </c>
      <c r="M10" s="165">
        <f>+'19.S''pore'!M6+'20.HK'!M6+'21.GreaterChina'!M6+'22.SSEA'!M6+'23.ROW'!M6</f>
        <v>1713</v>
      </c>
      <c r="N10" s="165">
        <f>+'19.S''pore'!N6+'20.HK'!N6+'21.GreaterChina'!N6+'22.SSEA'!N6+'23.ROW'!N6</f>
        <v>1815</v>
      </c>
      <c r="O10" s="165">
        <f>+'19.S''pore'!O6+'20.HK'!O6+'21.GreaterChina'!O6+'22.SSEA'!O6+'23.ROW'!O6</f>
        <v>1809</v>
      </c>
      <c r="P10" s="165">
        <f>+'19.S''pore'!P6+'20.HK'!P6+'21.GreaterChina'!P6+'22.SSEA'!P6+'23.ROW'!P6</f>
        <v>1729</v>
      </c>
      <c r="Q10" s="165">
        <f>+'19.S''pore'!Q6+'20.HK'!Q6+'21.GreaterChina'!Q6+'22.SSEA'!Q6+'23.ROW'!Q6</f>
        <v>1909</v>
      </c>
      <c r="R10" s="165">
        <f>+'19.S''pore'!R6+'20.HK'!R6+'21.GreaterChina'!R6+'22.SSEA'!R6+'23.ROW'!R6</f>
        <v>1838</v>
      </c>
      <c r="S10" s="165">
        <f>+'19.S''pore'!S6+'20.HK'!S6+'21.GreaterChina'!S6+'22.SSEA'!S6+'23.ROW'!S6</f>
        <v>1968</v>
      </c>
      <c r="T10" s="133">
        <f>+'19.S''pore'!T6+'20.HK'!T6+'21.GreaterChina'!T6+'22.SSEA'!T6+'23.ROW'!T6</f>
        <v>1916</v>
      </c>
      <c r="X10" s="165">
        <f>+'19.S''pore'!X6+'20.HK'!X6+'21.GreaterChina'!X6+'22.SSEA'!X6+'23.ROW'!X6</f>
        <v>7066</v>
      </c>
      <c r="Y10" s="275">
        <f>+'19.S''pore'!Y6+'20.HK'!Y6+'21.GreaterChina'!Y6+'22.SSEA'!Y6+'23.ROW'!Y6</f>
        <v>7631</v>
      </c>
      <c r="Z10" s="358"/>
    </row>
    <row r="11" spans="2:26" s="67" customFormat="1" ht="14.25">
      <c r="B11" s="67" t="s">
        <v>53</v>
      </c>
      <c r="D11" s="72">
        <f>+'19.S''pore'!D6/D10*100</f>
        <v>60.88542530260321</v>
      </c>
      <c r="E11" s="72">
        <f>+'19.S''pore'!E6/E10*100</f>
        <v>60.442223231864304</v>
      </c>
      <c r="F11" s="164">
        <f>+'19.S''pore'!F6/F10*100</f>
        <v>62.6379847155392</v>
      </c>
      <c r="G11" s="164"/>
      <c r="H11" s="72"/>
      <c r="I11" s="72">
        <f>+'19.S''pore'!I6/I10*100</f>
        <v>57.701564380264735</v>
      </c>
      <c r="J11" s="72">
        <f>+'19.S''pore'!J6/J10*100</f>
        <v>63.83928571428571</v>
      </c>
      <c r="K11" s="72">
        <f>+'19.S''pore'!K6/K10*100</f>
        <v>59.22637920101459</v>
      </c>
      <c r="L11" s="164">
        <f>+'19.S''pore'!L6/L10*100</f>
        <v>60.68702290076335</v>
      </c>
      <c r="M11" s="164">
        <f>+'19.S''pore'!M6/M10*100</f>
        <v>59.89492119089317</v>
      </c>
      <c r="N11" s="164">
        <f>+'19.S''pore'!N6/N10*100</f>
        <v>63.691460055096414</v>
      </c>
      <c r="O11" s="164">
        <f>+'19.S''pore'!O6/O10*100</f>
        <v>62.07849640685461</v>
      </c>
      <c r="P11" s="164">
        <f>+'19.S''pore'!P6/P10*100</f>
        <v>64.83516483516483</v>
      </c>
      <c r="Q11" s="164">
        <f>+'19.S''pore'!Q6/Q10*100</f>
        <v>61.07909900471451</v>
      </c>
      <c r="R11" s="164">
        <f>+'19.S''pore'!R6/R10*100</f>
        <v>61.04461371055495</v>
      </c>
      <c r="S11" s="164">
        <f>+'19.S''pore'!S6/S10*100</f>
        <v>64.07520325203252</v>
      </c>
      <c r="T11" s="425">
        <f>+'19.S''pore'!T6/T10*100</f>
        <v>61.06471816283925</v>
      </c>
      <c r="U11" s="81"/>
      <c r="V11" s="81"/>
      <c r="W11" s="81"/>
      <c r="X11" s="281">
        <f>+'19.S''pore'!X6/X10*100</f>
        <v>62.6379847155392</v>
      </c>
      <c r="Y11" s="424">
        <f>+'19.S''pore'!Y6/Y10*100</f>
        <v>61.839863713798984</v>
      </c>
      <c r="Z11" s="358"/>
    </row>
    <row r="12" spans="2:26" s="67" customFormat="1" ht="14.25">
      <c r="B12" s="67" t="s">
        <v>54</v>
      </c>
      <c r="D12" s="72">
        <f>+'20.HK'!D6/D10*100</f>
        <v>23.395788426463273</v>
      </c>
      <c r="E12" s="72">
        <f>+'20.HK'!E6/E10*100</f>
        <v>20.687566257761624</v>
      </c>
      <c r="F12" s="164">
        <f>+'20.HK'!F6/F10*100</f>
        <v>20.733088027172375</v>
      </c>
      <c r="G12" s="164"/>
      <c r="H12" s="72"/>
      <c r="I12" s="72">
        <f>+'20.HK'!I6/I10*100</f>
        <v>21.119133574007222</v>
      </c>
      <c r="J12" s="72">
        <f>+'20.HK'!J6/J10*100</f>
        <v>19.084821428571427</v>
      </c>
      <c r="K12" s="72">
        <f>+'20.HK'!K6/K10*100</f>
        <v>20.989220038046923</v>
      </c>
      <c r="L12" s="164">
        <f>+'20.HK'!L6/L10*100</f>
        <v>21.755725190839694</v>
      </c>
      <c r="M12" s="164">
        <f>+'20.HK'!M6/M10*100</f>
        <v>21.424401634559253</v>
      </c>
      <c r="N12" s="164">
        <f>+'20.HK'!N6/N10*100</f>
        <v>20</v>
      </c>
      <c r="O12" s="164">
        <f>+'20.HK'!O6/O10*100</f>
        <v>21.337755666113875</v>
      </c>
      <c r="P12" s="164">
        <f>+'20.HK'!P6/P10*100</f>
        <v>20.18507807981492</v>
      </c>
      <c r="Q12" s="164">
        <f>+'20.HK'!Q6/Q10*100</f>
        <v>20.429544264012574</v>
      </c>
      <c r="R12" s="164">
        <f>+'20.HK'!R6/R10*100</f>
        <v>20.45701849836779</v>
      </c>
      <c r="S12" s="164">
        <f>+'20.HK'!S6/S10*100</f>
        <v>16.51422764227642</v>
      </c>
      <c r="T12" s="425">
        <f>+'20.HK'!T6/T10*100</f>
        <v>18.893528183716075</v>
      </c>
      <c r="U12" s="81"/>
      <c r="V12" s="81"/>
      <c r="W12" s="81"/>
      <c r="X12" s="281">
        <f>+'20.HK'!X6/X10*100</f>
        <v>20.733088027172375</v>
      </c>
      <c r="Y12" s="424">
        <f>+'20.HK'!Y6/Y10*100</f>
        <v>19.040754815882586</v>
      </c>
      <c r="Z12" s="358"/>
    </row>
    <row r="13" spans="2:26" s="67" customFormat="1" ht="14.25">
      <c r="B13" s="67" t="s">
        <v>78</v>
      </c>
      <c r="D13" s="72">
        <f>+'21.GreaterChina'!D6/D10*100</f>
        <v>6.284198308738185</v>
      </c>
      <c r="E13" s="72">
        <f>+'21.GreaterChina'!E6/E10*100</f>
        <v>6.194154172345903</v>
      </c>
      <c r="F13" s="164">
        <f>+'21.GreaterChina'!F6/F10*100</f>
        <v>6.028870648174356</v>
      </c>
      <c r="G13" s="164"/>
      <c r="H13" s="72"/>
      <c r="I13" s="72">
        <f>+'21.GreaterChina'!I6/I10*100</f>
        <v>7.039711191335741</v>
      </c>
      <c r="J13" s="72">
        <f>+'21.GreaterChina'!J6/J10*100</f>
        <v>5.747767857142857</v>
      </c>
      <c r="K13" s="72">
        <f>+'21.GreaterChina'!K6/K10*100</f>
        <v>6.404565630944832</v>
      </c>
      <c r="L13" s="164">
        <f>+'21.GreaterChina'!L6/L10*100</f>
        <v>5.597964376590331</v>
      </c>
      <c r="M13" s="164">
        <f>+'21.GreaterChina'!M6/M10*100</f>
        <v>6.246351430239346</v>
      </c>
      <c r="N13" s="164">
        <f>+'21.GreaterChina'!N6/N10*100</f>
        <v>5.7300275482093666</v>
      </c>
      <c r="O13" s="164">
        <f>+'21.GreaterChina'!O6/O10*100</f>
        <v>6.799336650082918</v>
      </c>
      <c r="P13" s="164">
        <f>+'21.GreaterChina'!P6/P10*100</f>
        <v>5.320994794679005</v>
      </c>
      <c r="Q13" s="164">
        <f>+'21.GreaterChina'!Q6/Q10*100</f>
        <v>7.386066003143006</v>
      </c>
      <c r="R13" s="164">
        <f>+'21.GreaterChina'!R6/R10*100</f>
        <v>8.10663764961915</v>
      </c>
      <c r="S13" s="164">
        <f>+'21.GreaterChina'!S6/S10*100</f>
        <v>8.180894308943088</v>
      </c>
      <c r="T13" s="425">
        <f>+'21.GreaterChina'!T6/T10*100</f>
        <v>8.402922755741127</v>
      </c>
      <c r="U13" s="81"/>
      <c r="V13" s="81"/>
      <c r="W13" s="81"/>
      <c r="X13" s="281">
        <f>+'21.GreaterChina'!X6/X10*100</f>
        <v>6.028870648174356</v>
      </c>
      <c r="Y13" s="424">
        <f>+'21.GreaterChina'!Y6/Y10*100</f>
        <v>8.019918752457084</v>
      </c>
      <c r="Z13" s="358"/>
    </row>
    <row r="14" spans="2:26" s="67" customFormat="1" ht="14.25">
      <c r="B14" s="67" t="s">
        <v>98</v>
      </c>
      <c r="D14" s="72">
        <f>+'22.SSEA'!D6/D10*100</f>
        <v>5.952578345216382</v>
      </c>
      <c r="E14" s="72">
        <f>+'22.SSEA'!E6/E10*100</f>
        <v>7.587460245343027</v>
      </c>
      <c r="F14" s="164">
        <f>+'22.SSEA'!F6/F10*100</f>
        <v>6.467591282196433</v>
      </c>
      <c r="G14" s="164"/>
      <c r="H14" s="72"/>
      <c r="I14" s="72">
        <f>+'22.SSEA'!I6/I10*100</f>
        <v>9.326113116726836</v>
      </c>
      <c r="J14" s="72">
        <f>+'22.SSEA'!J6/J10*100</f>
        <v>6.752232142857142</v>
      </c>
      <c r="K14" s="72">
        <f>+'22.SSEA'!K6/K10*100</f>
        <v>7.609384908053266</v>
      </c>
      <c r="L14" s="164">
        <f>+'22.SSEA'!L6/L10*100</f>
        <v>6.679389312977099</v>
      </c>
      <c r="M14" s="164">
        <f>+'22.SSEA'!M6/M10*100</f>
        <v>7.647402218330414</v>
      </c>
      <c r="N14" s="164">
        <f>+'22.SSEA'!N6/N10*100</f>
        <v>6.721763085399449</v>
      </c>
      <c r="O14" s="164">
        <f>+'22.SSEA'!O6/O10*100</f>
        <v>5.693753454947484</v>
      </c>
      <c r="P14" s="164">
        <f>+'22.SSEA'!P6/P10*100</f>
        <v>5.8415268941584735</v>
      </c>
      <c r="Q14" s="164">
        <f>+'22.SSEA'!Q6/Q10*100</f>
        <v>6.862231534834992</v>
      </c>
      <c r="R14" s="164">
        <f>+'22.SSEA'!R6/R10*100</f>
        <v>6.746463547334058</v>
      </c>
      <c r="S14" s="164">
        <f>+'22.SSEA'!S6/S10*100</f>
        <v>8.180894308943088</v>
      </c>
      <c r="T14" s="425">
        <f>+'22.SSEA'!T6/T10*100</f>
        <v>7.359081419624217</v>
      </c>
      <c r="U14" s="81"/>
      <c r="V14" s="81"/>
      <c r="W14" s="81"/>
      <c r="X14" s="281">
        <f>+'22.SSEA'!X6/X10*100</f>
        <v>6.467591282196433</v>
      </c>
      <c r="Y14" s="424">
        <f>+'22.SSEA'!Y6/Y10*100</f>
        <v>7.299174420128423</v>
      </c>
      <c r="Z14" s="358"/>
    </row>
    <row r="15" spans="2:26" s="67" customFormat="1" ht="14.25">
      <c r="B15" s="67" t="s">
        <v>80</v>
      </c>
      <c r="D15" s="72">
        <f>+'23.ROW'!D6/D10*100</f>
        <v>3.482009616978942</v>
      </c>
      <c r="E15" s="72">
        <f>+'23.ROW'!E6/E10*100</f>
        <v>5.088596092685143</v>
      </c>
      <c r="F15" s="164">
        <f>+'23.ROW'!F6/F10*100</f>
        <v>4.132465326917634</v>
      </c>
      <c r="G15" s="164"/>
      <c r="H15" s="72"/>
      <c r="I15" s="72">
        <f>+'23.ROW'!I6/I10*100</f>
        <v>4.813477737665464</v>
      </c>
      <c r="J15" s="72">
        <f>+'23.ROW'!J6/J10*100</f>
        <v>4.575892857142857</v>
      </c>
      <c r="K15" s="72">
        <f>+'23.ROW'!K6/K10*100</f>
        <v>5.7704502219403935</v>
      </c>
      <c r="L15" s="164">
        <f>+'23.ROW'!L6/L10*100</f>
        <v>5.2798982188295165</v>
      </c>
      <c r="M15" s="164">
        <f>+'23.ROW'!M6/M10*100</f>
        <v>4.786923525977817</v>
      </c>
      <c r="N15" s="164">
        <f>+'23.ROW'!N6/N10*100</f>
        <v>3.8567493112947657</v>
      </c>
      <c r="O15" s="164">
        <f>+'23.ROW'!O6/O10*100</f>
        <v>4.090657822001106</v>
      </c>
      <c r="P15" s="164">
        <f>+'23.ROW'!P6/P10*100</f>
        <v>3.8172353961827645</v>
      </c>
      <c r="Q15" s="164">
        <f>+'23.ROW'!Q6/Q10*100</f>
        <v>4.243059193294918</v>
      </c>
      <c r="R15" s="164">
        <f>+'23.ROW'!R6/R10*100</f>
        <v>3.6452665941240476</v>
      </c>
      <c r="S15" s="164">
        <f>+'23.ROW'!S6/S10*100</f>
        <v>3.048780487804878</v>
      </c>
      <c r="T15" s="425">
        <f>+'23.ROW'!T6/T10*100</f>
        <v>4.2797494780793315</v>
      </c>
      <c r="U15" s="81"/>
      <c r="V15" s="81"/>
      <c r="W15" s="81"/>
      <c r="X15" s="281">
        <f>+'23.ROW'!X6/X10*100</f>
        <v>4.132465326917634</v>
      </c>
      <c r="Y15" s="424">
        <f>+'23.ROW'!Y6/Y10*100</f>
        <v>3.8002882977329318</v>
      </c>
      <c r="Z15" s="358"/>
    </row>
    <row r="16" spans="4:26" s="67" customFormat="1" ht="14.25">
      <c r="D16" s="105"/>
      <c r="E16" s="105"/>
      <c r="F16" s="116"/>
      <c r="G16" s="116"/>
      <c r="H16" s="105"/>
      <c r="I16" s="105"/>
      <c r="J16" s="105"/>
      <c r="K16" s="105"/>
      <c r="L16" s="116"/>
      <c r="M16" s="116"/>
      <c r="N16" s="116"/>
      <c r="O16" s="116"/>
      <c r="P16" s="116"/>
      <c r="Q16" s="116"/>
      <c r="R16" s="116"/>
      <c r="S16" s="116"/>
      <c r="T16" s="304"/>
      <c r="X16" s="116"/>
      <c r="Y16" s="273"/>
      <c r="Z16" s="358"/>
    </row>
    <row r="17" spans="1:26" s="67" customFormat="1" ht="15">
      <c r="A17" s="66" t="s">
        <v>137</v>
      </c>
      <c r="D17" s="105"/>
      <c r="E17" s="105"/>
      <c r="F17" s="116"/>
      <c r="G17" s="116"/>
      <c r="H17" s="105"/>
      <c r="I17" s="105"/>
      <c r="J17" s="105"/>
      <c r="K17" s="105"/>
      <c r="L17" s="116"/>
      <c r="M17" s="116"/>
      <c r="N17" s="116"/>
      <c r="O17" s="116"/>
      <c r="P17" s="116"/>
      <c r="Q17" s="116"/>
      <c r="R17" s="116"/>
      <c r="S17" s="116"/>
      <c r="T17" s="304"/>
      <c r="X17" s="116"/>
      <c r="Y17" s="273"/>
      <c r="Z17" s="358"/>
    </row>
    <row r="18" spans="1:26" s="67" customFormat="1" ht="14.25" hidden="1">
      <c r="A18" s="49" t="s">
        <v>87</v>
      </c>
      <c r="D18" s="132">
        <f>+'15.Consumer'!D12+'16.Institutional'!D12+'17.Treasury'!D12+'18.Others'!D12</f>
        <v>2056</v>
      </c>
      <c r="E18" s="132">
        <f>+'15.Consumer'!E12+'16.Institutional'!E12+'17.Treasury'!E12+'18.Others'!E12</f>
        <v>2064</v>
      </c>
      <c r="F18" s="165">
        <f>+'15.Consumer'!F12+'16.Institutional'!F12+'17.Treasury'!F12+'18.Others'!F12</f>
        <v>2650</v>
      </c>
      <c r="G18" s="165"/>
      <c r="H18" s="132"/>
      <c r="I18" s="132">
        <f>+'15.Consumer'!I12+'16.Institutional'!I12+'17.Treasury'!I12+'18.Others'!I12</f>
        <v>456</v>
      </c>
      <c r="J18" s="132">
        <f>+'15.Consumer'!J12+'16.Institutional'!J12+'17.Treasury'!J12+'18.Others'!J12</f>
        <v>552</v>
      </c>
      <c r="K18" s="132">
        <f>+'15.Consumer'!K12+'16.Institutional'!K12+'17.Treasury'!K12+'18.Others'!K12</f>
        <v>563</v>
      </c>
      <c r="L18" s="165">
        <f>+'15.Consumer'!L12+'16.Institutional'!L12+'17.Treasury'!L12+'18.Others'!L12</f>
        <v>493</v>
      </c>
      <c r="M18" s="165">
        <f>+'15.Consumer'!M12+'16.Institutional'!M12+'17.Treasury'!M12+'18.Others'!M12</f>
        <v>532</v>
      </c>
      <c r="N18" s="165">
        <f>+'15.Consumer'!N12+'16.Institutional'!N12+'17.Treasury'!N12+'18.Others'!N12</f>
        <v>718</v>
      </c>
      <c r="O18" s="165">
        <f>+'15.Consumer'!O12+'16.Institutional'!O12+'17.Treasury'!O12+'18.Others'!O12</f>
        <v>722</v>
      </c>
      <c r="P18" s="165">
        <f>+'15.Consumer'!P12+'16.Institutional'!P12+'17.Treasury'!P12+'18.Others'!P12</f>
        <v>678</v>
      </c>
      <c r="Q18" s="165">
        <f>+'15.Consumer'!Q12+'16.Institutional'!Q12+'17.Treasury'!Q12+'18.Others'!Q12</f>
        <v>807</v>
      </c>
      <c r="R18" s="165">
        <f>+'15.Consumer'!R12+'16.Institutional'!R12+'17.Treasury'!R12+'18.Others'!R12</f>
        <v>0</v>
      </c>
      <c r="S18" s="165">
        <f>+'15.Consumer'!S12+'16.Institutional'!S12+'17.Treasury'!S12+'18.Others'!S12</f>
        <v>0</v>
      </c>
      <c r="T18" s="305">
        <f>+'15.Consumer'!T12+'16.Institutional'!T12+'17.Treasury'!T12+'18.Others'!T12</f>
        <v>-170</v>
      </c>
      <c r="X18" s="165">
        <f>+'15.Consumer'!X12+'16.Institutional'!X12+'17.Treasury'!X12+'18.Others'!X12</f>
        <v>2650</v>
      </c>
      <c r="Y18" s="275">
        <f>+'15.Consumer'!Y12+'16.Institutional'!Y12+'17.Treasury'!Y12+'18.Others'!Y12</f>
        <v>0</v>
      </c>
      <c r="Z18" s="358"/>
    </row>
    <row r="19" spans="2:26" s="67" customFormat="1" ht="14.25" hidden="1">
      <c r="B19" s="67" t="s">
        <v>355</v>
      </c>
      <c r="D19" s="139">
        <f>+'15.Consumer'!D12/D18*100</f>
        <v>32.68482490272373</v>
      </c>
      <c r="E19" s="139">
        <f>+'15.Consumer'!E12/E18*100</f>
        <v>27.71317829457364</v>
      </c>
      <c r="F19" s="164">
        <f>+'15.Consumer'!F12/F18*100</f>
        <v>17.28301886792453</v>
      </c>
      <c r="G19" s="164"/>
      <c r="H19" s="72"/>
      <c r="I19" s="139">
        <f>+'15.Consumer'!I12/I18*100</f>
        <v>31.140350877192986</v>
      </c>
      <c r="J19" s="139">
        <f>+'15.Consumer'!J12/J18*100</f>
        <v>23.91304347826087</v>
      </c>
      <c r="K19" s="139">
        <f>+'15.Consumer'!K12/K18*100</f>
        <v>31.08348134991119</v>
      </c>
      <c r="L19" s="164">
        <f>+'15.Consumer'!L12/L18*100</f>
        <v>25.15212981744422</v>
      </c>
      <c r="M19" s="164">
        <f>+'15.Consumer'!M12/M18*100</f>
        <v>24.62406015037594</v>
      </c>
      <c r="N19" s="164">
        <f>+'15.Consumer'!N12/N18*100</f>
        <v>15.87743732590529</v>
      </c>
      <c r="O19" s="164">
        <f>+'15.Consumer'!O12/O18*100</f>
        <v>15.23545706371191</v>
      </c>
      <c r="P19" s="164">
        <f>+'15.Consumer'!P12/P18*100</f>
        <v>15.191740412979351</v>
      </c>
      <c r="Q19" s="164">
        <f>+'15.Consumer'!Q12/Q18*100</f>
        <v>14.12639405204461</v>
      </c>
      <c r="R19" s="164" t="e">
        <f>+'15.Consumer'!R12/R18*100</f>
        <v>#DIV/0!</v>
      </c>
      <c r="S19" s="164" t="e">
        <f>+'15.Consumer'!S12/S18*100</f>
        <v>#DIV/0!</v>
      </c>
      <c r="T19" s="306">
        <f>+'15.Consumer'!T12/T18*100</f>
        <v>0</v>
      </c>
      <c r="U19" s="81"/>
      <c r="V19" s="81"/>
      <c r="W19" s="81"/>
      <c r="X19" s="281">
        <f>+'15.Consumer'!X12/X18*100</f>
        <v>17.28301886792453</v>
      </c>
      <c r="Y19" s="274" t="e">
        <f>+'15.Consumer'!Y12/Y18*100</f>
        <v>#DIV/0!</v>
      </c>
      <c r="Z19" s="358"/>
    </row>
    <row r="20" spans="2:26" s="67" customFormat="1" ht="14.25" hidden="1">
      <c r="B20" s="67" t="s">
        <v>135</v>
      </c>
      <c r="D20" s="139">
        <f>+'16.Institutional'!D12/D18*100</f>
        <v>48.10311284046693</v>
      </c>
      <c r="E20" s="139">
        <f>+'16.Institutional'!E12/E18*100</f>
        <v>47.189922480620154</v>
      </c>
      <c r="F20" s="164">
        <f>+'16.Institutional'!F12/F18*100</f>
        <v>51.320754716981135</v>
      </c>
      <c r="G20" s="164"/>
      <c r="H20" s="72"/>
      <c r="I20" s="139">
        <f>+'16.Institutional'!I12/I18*100</f>
        <v>57.23684210526315</v>
      </c>
      <c r="J20" s="139">
        <f>+'16.Institutional'!J12/J18*100</f>
        <v>48.007246376811594</v>
      </c>
      <c r="K20" s="139">
        <f>+'16.Institutional'!K12/K18*100</f>
        <v>53.46358792184724</v>
      </c>
      <c r="L20" s="164">
        <f>+'16.Institutional'!L12/L18*100</f>
        <v>29.61460446247465</v>
      </c>
      <c r="M20" s="164">
        <f>+'16.Institutional'!M12/M18*100</f>
        <v>39.097744360902254</v>
      </c>
      <c r="N20" s="164">
        <f>+'16.Institutional'!N12/N18*100</f>
        <v>55.84958217270195</v>
      </c>
      <c r="O20" s="164">
        <f>+'16.Institutional'!O12/O18*100</f>
        <v>56.78670360110804</v>
      </c>
      <c r="P20" s="164">
        <f>+'16.Institutional'!P12/P18*100</f>
        <v>50.29498525073747</v>
      </c>
      <c r="Q20" s="164">
        <f>+'16.Institutional'!Q12/Q18*100</f>
        <v>64.80793060718712</v>
      </c>
      <c r="R20" s="164" t="e">
        <f>+'16.Institutional'!R12/R18*100</f>
        <v>#DIV/0!</v>
      </c>
      <c r="S20" s="164" t="e">
        <f>+'16.Institutional'!S12/S18*100</f>
        <v>#DIV/0!</v>
      </c>
      <c r="T20" s="306">
        <f>+'16.Institutional'!T12/T18*100</f>
        <v>0</v>
      </c>
      <c r="U20" s="81"/>
      <c r="V20" s="81"/>
      <c r="W20" s="81"/>
      <c r="X20" s="281">
        <f>+'16.Institutional'!X12/X18*100</f>
        <v>51.320754716981135</v>
      </c>
      <c r="Y20" s="274" t="e">
        <f>+'16.Institutional'!Y12/Y18*100</f>
        <v>#DIV/0!</v>
      </c>
      <c r="Z20" s="358"/>
    </row>
    <row r="21" spans="2:26" s="67" customFormat="1" ht="14.25" hidden="1">
      <c r="B21" s="67" t="s">
        <v>354</v>
      </c>
      <c r="D21" s="139">
        <f>+'17.Treasury'!D12/D18*100</f>
        <v>10.408560311284047</v>
      </c>
      <c r="E21" s="139">
        <f>+'17.Treasury'!E12/E18*100</f>
        <v>35.02906976744186</v>
      </c>
      <c r="F21" s="164">
        <f>+'17.Treasury'!F12/F18*100</f>
        <v>27.660377358490567</v>
      </c>
      <c r="G21" s="164"/>
      <c r="H21" s="72"/>
      <c r="I21" s="139">
        <f>+'17.Treasury'!I12/I18*100</f>
        <v>60.30701754385965</v>
      </c>
      <c r="J21" s="139">
        <f>+'17.Treasury'!J12/J18*100</f>
        <v>28.442028985507246</v>
      </c>
      <c r="K21" s="139">
        <f>+'17.Treasury'!K12/K18*100</f>
        <v>25.044404973357015</v>
      </c>
      <c r="L21" s="164">
        <f>+'17.Treasury'!L12/L18*100</f>
        <v>30.425963488843816</v>
      </c>
      <c r="M21" s="164">
        <f>+'17.Treasury'!M12/M18*100</f>
        <v>44.92481203007519</v>
      </c>
      <c r="N21" s="164">
        <f>+'17.Treasury'!N12/N18*100</f>
        <v>31.894150417827298</v>
      </c>
      <c r="O21" s="164">
        <f>+'17.Treasury'!O12/O18*100</f>
        <v>28.80886426592798</v>
      </c>
      <c r="P21" s="164">
        <f>+'17.Treasury'!P12/P18*100</f>
        <v>8.4070796460177</v>
      </c>
      <c r="Q21" s="164">
        <f>+'17.Treasury'!Q12/Q18*100</f>
        <v>20.941759603469638</v>
      </c>
      <c r="R21" s="164" t="e">
        <f>+'17.Treasury'!R12/R18*100</f>
        <v>#DIV/0!</v>
      </c>
      <c r="S21" s="164" t="e">
        <f>+'17.Treasury'!S12/S18*100</f>
        <v>#DIV/0!</v>
      </c>
      <c r="T21" s="306">
        <f>+'17.Treasury'!T12/T18*100</f>
        <v>99.41176470588235</v>
      </c>
      <c r="U21" s="81"/>
      <c r="V21" s="81"/>
      <c r="W21" s="81"/>
      <c r="X21" s="281">
        <f>+'17.Treasury'!X12/X18*100</f>
        <v>27.660377358490567</v>
      </c>
      <c r="Y21" s="274" t="e">
        <f>+'17.Treasury'!Y12/Y18*100</f>
        <v>#DIV/0!</v>
      </c>
      <c r="Z21" s="358"/>
    </row>
    <row r="22" spans="2:26" s="67" customFormat="1" ht="14.25" hidden="1">
      <c r="B22" s="67" t="s">
        <v>39</v>
      </c>
      <c r="D22" s="139">
        <f>+'18.Others'!D12/D18*100</f>
        <v>8.803501945525293</v>
      </c>
      <c r="E22" s="139">
        <f>+'18.Others'!E12/E18*100</f>
        <v>-9.932170542635658</v>
      </c>
      <c r="F22" s="164">
        <f>+'18.Others'!F12/F18*100</f>
        <v>3.735849056603774</v>
      </c>
      <c r="G22" s="164"/>
      <c r="H22" s="139"/>
      <c r="I22" s="139">
        <f>+'18.Others'!I12/I18*100</f>
        <v>-48.68421052631579</v>
      </c>
      <c r="J22" s="139">
        <f>+'18.Others'!J12/J18*100</f>
        <v>-0.36231884057971014</v>
      </c>
      <c r="K22" s="139">
        <f>+'18.Others'!K12/K18*100</f>
        <v>-9.591474245115453</v>
      </c>
      <c r="L22" s="164">
        <f>+'18.Others'!L12/L18*100</f>
        <v>14.807302231237324</v>
      </c>
      <c r="M22" s="164">
        <f>+'18.Others'!M12/M18*100</f>
        <v>-8.646616541353383</v>
      </c>
      <c r="N22" s="164">
        <f>+'18.Others'!N12/N18*100</f>
        <v>-3.6211699164345403</v>
      </c>
      <c r="O22" s="164">
        <f>+'18.Others'!O12/O18*100</f>
        <v>-0.8310249307479225</v>
      </c>
      <c r="P22" s="164">
        <f>+'18.Others'!P12/P18*100</f>
        <v>26.10619469026549</v>
      </c>
      <c r="Q22" s="164">
        <f>+'18.Others'!Q12/Q18*100</f>
        <v>0.12391573729863693</v>
      </c>
      <c r="R22" s="164" t="e">
        <f>+'18.Others'!R12/R18*100</f>
        <v>#DIV/0!</v>
      </c>
      <c r="S22" s="164" t="e">
        <f>+'18.Others'!S12/S18*100</f>
        <v>#DIV/0!</v>
      </c>
      <c r="T22" s="306">
        <f>+'18.Others'!T12/T18*100</f>
        <v>0.5882352941176471</v>
      </c>
      <c r="U22" s="81"/>
      <c r="V22" s="81"/>
      <c r="W22" s="81"/>
      <c r="X22" s="281">
        <f>+'18.Others'!X12/X18*100</f>
        <v>3.735849056603774</v>
      </c>
      <c r="Y22" s="274" t="e">
        <f>+'18.Others'!Y12/Y18*100</f>
        <v>#DIV/0!</v>
      </c>
      <c r="Z22" s="358"/>
    </row>
    <row r="23" spans="1:26" s="67" customFormat="1" ht="14.25">
      <c r="A23" s="58" t="s">
        <v>86</v>
      </c>
      <c r="D23" s="132">
        <f>+'19.S''pore'!D12+'20.HK'!D12+'21.GreaterChina'!D12+'22.SSEA'!D12+'23.ROW'!D12</f>
        <v>2056</v>
      </c>
      <c r="E23" s="132">
        <f>+'19.S''pore'!E12+'20.HK'!E12+'21.GreaterChina'!E12+'22.SSEA'!E12+'23.ROW'!E12</f>
        <v>2064</v>
      </c>
      <c r="F23" s="165">
        <f>+'19.S''pore'!F12+'20.HK'!F12+'21.GreaterChina'!F12+'22.SSEA'!F12+'23.ROW'!F12</f>
        <v>2650</v>
      </c>
      <c r="G23" s="165"/>
      <c r="H23" s="132"/>
      <c r="I23" s="132">
        <f>+'19.S''pore'!I12+'20.HK'!I12+'21.GreaterChina'!I12+'22.SSEA'!I12+'23.ROW'!I12</f>
        <v>456</v>
      </c>
      <c r="J23" s="132">
        <f>+'19.S''pore'!J12+'20.HK'!J12+'21.GreaterChina'!J12+'22.SSEA'!J12+'23.ROW'!J12</f>
        <v>552</v>
      </c>
      <c r="K23" s="132">
        <f>+'19.S''pore'!K12+'20.HK'!K12+'21.GreaterChina'!K12+'22.SSEA'!K12+'23.ROW'!K12</f>
        <v>563</v>
      </c>
      <c r="L23" s="165">
        <f>+'19.S''pore'!L12+'20.HK'!L12+'21.GreaterChina'!L12+'22.SSEA'!L12+'23.ROW'!L12</f>
        <v>493</v>
      </c>
      <c r="M23" s="165">
        <f>+'19.S''pore'!M12+'20.HK'!M12+'21.GreaterChina'!M12+'22.SSEA'!M12+'23.ROW'!M12</f>
        <v>532</v>
      </c>
      <c r="N23" s="165">
        <f>+'19.S''pore'!N12+'20.HK'!N12+'21.GreaterChina'!N12+'22.SSEA'!N12+'23.ROW'!N12</f>
        <v>718</v>
      </c>
      <c r="O23" s="165">
        <f>+'19.S''pore'!O12+'20.HK'!O12+'21.GreaterChina'!O12+'22.SSEA'!O12+'23.ROW'!O12</f>
        <v>722</v>
      </c>
      <c r="P23" s="165">
        <f>+'19.S''pore'!P12+'20.HK'!P12+'21.GreaterChina'!P12+'22.SSEA'!P12+'23.ROW'!P12</f>
        <v>678</v>
      </c>
      <c r="Q23" s="165">
        <f>+'19.S''pore'!Q12+'20.HK'!Q12+'21.GreaterChina'!Q12+'22.SSEA'!Q12+'23.ROW'!Q12</f>
        <v>807</v>
      </c>
      <c r="R23" s="165">
        <f>+'19.S''pore'!R12+'20.HK'!R12+'21.GreaterChina'!R12+'22.SSEA'!R12+'23.ROW'!R12</f>
        <v>735</v>
      </c>
      <c r="S23" s="165">
        <f>+'19.S''pore'!S12+'20.HK'!S12+'21.GreaterChina'!S12+'22.SSEA'!S12+'23.ROW'!S12</f>
        <v>762</v>
      </c>
      <c r="T23" s="305">
        <f>+'19.S''pore'!T12+'20.HK'!T12+'21.GreaterChina'!T12+'22.SSEA'!T12+'23.ROW'!T12</f>
        <v>731</v>
      </c>
      <c r="X23" s="165">
        <f>+'19.S''pore'!X12+'20.HK'!X12+'21.GreaterChina'!X12+'22.SSEA'!X12+'23.ROW'!X12</f>
        <v>2650</v>
      </c>
      <c r="Y23" s="275">
        <f>+'19.S''pore'!Y12+'20.HK'!Y12+'21.GreaterChina'!Y12+'22.SSEA'!Y12+'23.ROW'!Y12</f>
        <v>3035</v>
      </c>
      <c r="Z23" s="358"/>
    </row>
    <row r="24" spans="2:26" s="67" customFormat="1" ht="14.25">
      <c r="B24" s="67" t="s">
        <v>53</v>
      </c>
      <c r="D24" s="72">
        <f>+'19.S''pore'!D12/D23*100</f>
        <v>65.36964980544747</v>
      </c>
      <c r="E24" s="72">
        <f>+'19.S''pore'!E12/E23*100</f>
        <v>57.46124031007752</v>
      </c>
      <c r="F24" s="164">
        <f>+'19.S''pore'!F12/F23*100</f>
        <v>63.698113207547166</v>
      </c>
      <c r="G24" s="164"/>
      <c r="H24" s="72"/>
      <c r="I24" s="72">
        <f>+'19.S''pore'!I12/I23*100</f>
        <v>56.79824561403509</v>
      </c>
      <c r="J24" s="72">
        <f>+'19.S''pore'!J12/J23*100</f>
        <v>58.69565217391305</v>
      </c>
      <c r="K24" s="72">
        <f>+'19.S''pore'!K12/K23*100</f>
        <v>47.60213143872114</v>
      </c>
      <c r="L24" s="164">
        <f>+'19.S''pore'!L12/L23*100</f>
        <v>67.95131845841786</v>
      </c>
      <c r="M24" s="164">
        <f>+'19.S''pore'!M12/M23*100</f>
        <v>46.804511278195484</v>
      </c>
      <c r="N24" s="164">
        <f>+'19.S''pore'!N12/N23*100</f>
        <v>74.93036211699165</v>
      </c>
      <c r="O24" s="164">
        <f>+'19.S''pore'!O12/O23*100</f>
        <v>59.556786703601105</v>
      </c>
      <c r="P24" s="164">
        <f>+'19.S''pore'!P12/P23*100</f>
        <v>69.46902654867256</v>
      </c>
      <c r="Q24" s="164">
        <f>+'19.S''pore'!Q12/Q23*100</f>
        <v>54.770755885997524</v>
      </c>
      <c r="R24" s="164">
        <f>+'19.S''pore'!R12/R23*100</f>
        <v>62.44897959183674</v>
      </c>
      <c r="S24" s="164">
        <f>+'19.S''pore'!S12/S23*100</f>
        <v>66.40419947506561</v>
      </c>
      <c r="T24" s="425">
        <f>+'19.S''pore'!T12/T23*100</f>
        <v>64.29548563611492</v>
      </c>
      <c r="U24" s="81"/>
      <c r="V24" s="81"/>
      <c r="W24" s="81"/>
      <c r="X24" s="281">
        <f>+'19.S''pore'!X12/X23*100</f>
        <v>63.698113207547166</v>
      </c>
      <c r="Y24" s="424">
        <f>+'19.S''pore'!Y12/Y23*100</f>
        <v>61.84514003294893</v>
      </c>
      <c r="Z24" s="358"/>
    </row>
    <row r="25" spans="2:26" s="67" customFormat="1" ht="14.25">
      <c r="B25" s="67" t="s">
        <v>54</v>
      </c>
      <c r="D25" s="72">
        <f>+'20.HK'!D12/D23*100</f>
        <v>18.96887159533074</v>
      </c>
      <c r="E25" s="72">
        <f>+'20.HK'!E12/E23*100</f>
        <v>22.48062015503876</v>
      </c>
      <c r="F25" s="164">
        <f>+'20.HK'!F12/F23*100</f>
        <v>21.849056603773583</v>
      </c>
      <c r="G25" s="164"/>
      <c r="H25" s="72"/>
      <c r="I25" s="72">
        <f>+'20.HK'!I12/I23*100</f>
        <v>20.614035087719298</v>
      </c>
      <c r="J25" s="72">
        <f>+'20.HK'!J12/J23*100</f>
        <v>17.934782608695652</v>
      </c>
      <c r="K25" s="72">
        <f>+'20.HK'!K12/K23*100</f>
        <v>25.399644760213143</v>
      </c>
      <c r="L25" s="164">
        <f>+'20.HK'!L12/L23*100</f>
        <v>25.963488843813387</v>
      </c>
      <c r="M25" s="164">
        <f>+'20.HK'!M12/M23*100</f>
        <v>33.83458646616541</v>
      </c>
      <c r="N25" s="164">
        <f>+'20.HK'!N12/N23*100</f>
        <v>9.052924791086351</v>
      </c>
      <c r="O25" s="164">
        <f>+'20.HK'!O12/O23*100</f>
        <v>26.31578947368421</v>
      </c>
      <c r="P25" s="164">
        <f>+'20.HK'!P12/P23*100</f>
        <v>21.238938053097346</v>
      </c>
      <c r="Q25" s="164">
        <f>+'20.HK'!Q12/Q23*100</f>
        <v>23.543990086741015</v>
      </c>
      <c r="R25" s="164">
        <f>+'20.HK'!R12/R23*100</f>
        <v>19.45578231292517</v>
      </c>
      <c r="S25" s="164">
        <f>+'20.HK'!S12/S23*100</f>
        <v>14.173228346456693</v>
      </c>
      <c r="T25" s="425">
        <f>+'20.HK'!T12/T23*100</f>
        <v>17.783857729138166</v>
      </c>
      <c r="U25" s="81"/>
      <c r="V25" s="81"/>
      <c r="W25" s="81"/>
      <c r="X25" s="281">
        <f>+'20.HK'!X12/X23*100</f>
        <v>21.849056603773583</v>
      </c>
      <c r="Y25" s="424">
        <f>+'20.HK'!Y12/Y23*100</f>
        <v>18.813838550247116</v>
      </c>
      <c r="Z25" s="358"/>
    </row>
    <row r="26" spans="2:26" s="67" customFormat="1" ht="14.25">
      <c r="B26" s="67" t="s">
        <v>78</v>
      </c>
      <c r="D26" s="72">
        <f>+'21.GreaterChina'!D12/D23*100</f>
        <v>5.058365758754864</v>
      </c>
      <c r="E26" s="72">
        <f>+'21.GreaterChina'!E12/E23*100</f>
        <v>3.2945736434108532</v>
      </c>
      <c r="F26" s="164">
        <f>+'21.GreaterChina'!F12/F23*100</f>
        <v>1.7735849056603774</v>
      </c>
      <c r="G26" s="164"/>
      <c r="H26" s="72"/>
      <c r="I26" s="72">
        <f>+'21.GreaterChina'!I12/I23*100</f>
        <v>8.552631578947368</v>
      </c>
      <c r="J26" s="72">
        <f>+'21.GreaterChina'!J12/J23*100</f>
        <v>3.804347826086957</v>
      </c>
      <c r="K26" s="72">
        <f>+'21.GreaterChina'!K12/K23*100</f>
        <v>3.7300177619893424</v>
      </c>
      <c r="L26" s="164">
        <f>+'21.GreaterChina'!L12/L23*100</f>
        <v>-2.636916835699797</v>
      </c>
      <c r="M26" s="164">
        <f>+'21.GreaterChina'!M12/M23*100</f>
        <v>5.639097744360902</v>
      </c>
      <c r="N26" s="164">
        <f>+'21.GreaterChina'!N12/N23*100</f>
        <v>1.6713091922005572</v>
      </c>
      <c r="O26" s="164">
        <f>+'21.GreaterChina'!O12/O23*100</f>
        <v>2.7700831024930745</v>
      </c>
      <c r="P26" s="164">
        <f>+'21.GreaterChina'!P12/P23*100</f>
        <v>-2.2123893805309733</v>
      </c>
      <c r="Q26" s="164">
        <f>+'21.GreaterChina'!Q12/Q23*100</f>
        <v>6.567534076827757</v>
      </c>
      <c r="R26" s="164">
        <f>+'21.GreaterChina'!R12/R23*100</f>
        <v>5.850340136054422</v>
      </c>
      <c r="S26" s="164">
        <f>+'21.GreaterChina'!S12/S23*100</f>
        <v>6.036745406824147</v>
      </c>
      <c r="T26" s="425">
        <f>+'21.GreaterChina'!T12/T23*100</f>
        <v>4.924760601915184</v>
      </c>
      <c r="U26" s="81"/>
      <c r="V26" s="81"/>
      <c r="W26" s="81"/>
      <c r="X26" s="281">
        <f>+'21.GreaterChina'!X12/X23*100</f>
        <v>1.7735849056603774</v>
      </c>
      <c r="Y26" s="424">
        <f>+'21.GreaterChina'!Y12/Y23*100</f>
        <v>5.864909390444811</v>
      </c>
      <c r="Z26" s="358"/>
    </row>
    <row r="27" spans="2:26" s="67" customFormat="1" ht="14.25">
      <c r="B27" s="67" t="s">
        <v>98</v>
      </c>
      <c r="D27" s="72">
        <f>+'22.SSEA'!D12/D23*100</f>
        <v>7.392996108949417</v>
      </c>
      <c r="E27" s="72">
        <f>+'22.SSEA'!E12/E23*100</f>
        <v>10.949612403100776</v>
      </c>
      <c r="F27" s="164">
        <f>+'22.SSEA'!F12/F23*100</f>
        <v>7.660377358490567</v>
      </c>
      <c r="G27" s="164"/>
      <c r="H27" s="72"/>
      <c r="I27" s="72">
        <f>+'22.SSEA'!I12/I23*100</f>
        <v>13.815789473684212</v>
      </c>
      <c r="J27" s="72">
        <f>+'22.SSEA'!J12/J23*100</f>
        <v>10.507246376811594</v>
      </c>
      <c r="K27" s="72">
        <f>+'22.SSEA'!K12/K23*100</f>
        <v>12.433392539964476</v>
      </c>
      <c r="L27" s="164">
        <f>+'22.SSEA'!L12/L23*100</f>
        <v>7.099391480730223</v>
      </c>
      <c r="M27" s="164">
        <f>+'22.SSEA'!M12/M23*100</f>
        <v>11.654135338345863</v>
      </c>
      <c r="N27" s="164">
        <f>+'22.SSEA'!N12/N23*100</f>
        <v>7.66016713091922</v>
      </c>
      <c r="O27" s="164">
        <f>+'22.SSEA'!O12/O23*100</f>
        <v>4.7091412742382275</v>
      </c>
      <c r="P27" s="164">
        <f>+'22.SSEA'!P12/P23*100</f>
        <v>7.669616519174041</v>
      </c>
      <c r="Q27" s="164">
        <f>+'22.SSEA'!Q12/Q23*100</f>
        <v>9.293680297397769</v>
      </c>
      <c r="R27" s="164">
        <f>+'22.SSEA'!R12/R23*100</f>
        <v>8.435374149659863</v>
      </c>
      <c r="S27" s="164">
        <f>+'22.SSEA'!S12/S23*100</f>
        <v>11.548556430446194</v>
      </c>
      <c r="T27" s="425">
        <f>+'22.SSEA'!T12/T23*100</f>
        <v>8.207934336525307</v>
      </c>
      <c r="U27" s="81"/>
      <c r="V27" s="81"/>
      <c r="W27" s="81"/>
      <c r="X27" s="281">
        <f>+'22.SSEA'!X12/X23*100</f>
        <v>7.660377358490567</v>
      </c>
      <c r="Y27" s="424">
        <f>+'22.SSEA'!Y12/Y23*100</f>
        <v>9.390444810543658</v>
      </c>
      <c r="Z27" s="358"/>
    </row>
    <row r="28" spans="2:26" s="67" customFormat="1" ht="14.25">
      <c r="B28" s="67" t="s">
        <v>80</v>
      </c>
      <c r="D28" s="72">
        <f>+'23.ROW'!D12/D23*100</f>
        <v>3.2101167315175094</v>
      </c>
      <c r="E28" s="72">
        <f>+'23.ROW'!E12/E23*100</f>
        <v>5.813953488372093</v>
      </c>
      <c r="F28" s="164">
        <f>+'23.ROW'!F12/F23*100</f>
        <v>5.018867924528301</v>
      </c>
      <c r="G28" s="164"/>
      <c r="H28" s="72"/>
      <c r="I28" s="72">
        <f>+'23.ROW'!I12/I23*100</f>
        <v>0.21929824561403508</v>
      </c>
      <c r="J28" s="72">
        <f>+'23.ROW'!J12/J23*100</f>
        <v>9.057971014492754</v>
      </c>
      <c r="K28" s="72">
        <f>+'23.ROW'!K12/K23*100</f>
        <v>10.8348134991119</v>
      </c>
      <c r="L28" s="164">
        <f>+'23.ROW'!L12/L23*100</f>
        <v>1.6227180527383367</v>
      </c>
      <c r="M28" s="164">
        <f>+'23.ROW'!M12/M23*100</f>
        <v>2.0676691729323307</v>
      </c>
      <c r="N28" s="164">
        <f>+'23.ROW'!N12/N23*100</f>
        <v>6.685236768802229</v>
      </c>
      <c r="O28" s="164">
        <f>+'23.ROW'!O12/O23*100</f>
        <v>6.64819944598338</v>
      </c>
      <c r="P28" s="164">
        <f>+'23.ROW'!P12/P23*100</f>
        <v>3.8348082595870205</v>
      </c>
      <c r="Q28" s="164">
        <f>+'23.ROW'!Q12/Q23*100</f>
        <v>5.8240396530359355</v>
      </c>
      <c r="R28" s="164">
        <f>+'23.ROW'!R12/R23*100</f>
        <v>3.8095238095238098</v>
      </c>
      <c r="S28" s="164">
        <f>+'23.ROW'!S12/S23*100</f>
        <v>1.837270341207349</v>
      </c>
      <c r="T28" s="425">
        <f>+'23.ROW'!T12/T23*100</f>
        <v>4.7879616963064295</v>
      </c>
      <c r="U28" s="81"/>
      <c r="V28" s="81"/>
      <c r="W28" s="81"/>
      <c r="X28" s="281">
        <f>+'23.ROW'!X12/X23*100</f>
        <v>5.018867924528301</v>
      </c>
      <c r="Y28" s="424">
        <f>+'23.ROW'!Y12/Y23*100</f>
        <v>4.085667215815486</v>
      </c>
      <c r="Z28" s="358"/>
    </row>
    <row r="29" spans="4:26" s="67" customFormat="1" ht="14.25">
      <c r="D29" s="105"/>
      <c r="E29" s="105"/>
      <c r="F29" s="116"/>
      <c r="G29" s="116"/>
      <c r="H29" s="105"/>
      <c r="I29" s="105"/>
      <c r="J29" s="105"/>
      <c r="K29" s="105"/>
      <c r="L29" s="164"/>
      <c r="M29" s="164"/>
      <c r="N29" s="164"/>
      <c r="O29" s="164"/>
      <c r="P29" s="164"/>
      <c r="Q29" s="164"/>
      <c r="R29" s="164"/>
      <c r="S29" s="164"/>
      <c r="T29" s="306"/>
      <c r="X29" s="164"/>
      <c r="Y29" s="274"/>
      <c r="Z29" s="358"/>
    </row>
    <row r="30" spans="1:26" s="67" customFormat="1" ht="15">
      <c r="A30" s="66" t="s">
        <v>138</v>
      </c>
      <c r="D30" s="105"/>
      <c r="E30" s="105"/>
      <c r="F30" s="116"/>
      <c r="G30" s="116"/>
      <c r="H30" s="105"/>
      <c r="I30" s="105"/>
      <c r="J30" s="105"/>
      <c r="K30" s="105"/>
      <c r="L30" s="116"/>
      <c r="M30" s="116"/>
      <c r="N30" s="116"/>
      <c r="O30" s="116"/>
      <c r="P30" s="116"/>
      <c r="Q30" s="116"/>
      <c r="R30" s="116"/>
      <c r="S30" s="116"/>
      <c r="T30" s="304"/>
      <c r="X30" s="116"/>
      <c r="Y30" s="273"/>
      <c r="Z30" s="358"/>
    </row>
    <row r="31" spans="1:26" s="67" customFormat="1" ht="14.25">
      <c r="A31" s="49" t="s">
        <v>87</v>
      </c>
      <c r="D31" s="132">
        <f>+'15.Consumer'!D15+'16.Institutional'!D15+'17.Treasury'!D16+'18.Others'!D16</f>
        <v>248871</v>
      </c>
      <c r="E31" s="132">
        <f>+'15.Consumer'!E15+'16.Institutional'!E15+'17.Treasury'!E16+'18.Others'!E16</f>
        <v>252797</v>
      </c>
      <c r="F31" s="165">
        <f>+'15.Consumer'!F15+'16.Institutional'!F15+'17.Treasury'!F16+'18.Others'!F16</f>
        <v>278908</v>
      </c>
      <c r="G31" s="165"/>
      <c r="H31" s="132"/>
      <c r="I31" s="132">
        <f>+'15.Consumer'!I15+'16.Institutional'!I15+'17.Treasury'!I16+'18.Others'!I16</f>
        <v>267405</v>
      </c>
      <c r="J31" s="132">
        <f>+'15.Consumer'!J15+'16.Institutional'!J15+'17.Treasury'!J16+'18.Others'!J16</f>
        <v>257101</v>
      </c>
      <c r="K31" s="132">
        <f>+'15.Consumer'!K15+'16.Institutional'!K15+'17.Treasury'!K16+'18.Others'!K16</f>
        <v>253623</v>
      </c>
      <c r="L31" s="165">
        <f>+'15.Consumer'!L15+'16.Institutional'!L15+'17.Treasury'!L16+'18.Others'!L16</f>
        <v>252797</v>
      </c>
      <c r="M31" s="165">
        <f>+'15.Consumer'!M15+'16.Institutional'!M15+'17.Treasury'!M16+'18.Others'!M16</f>
        <v>256216</v>
      </c>
      <c r="N31" s="165">
        <f>+'15.Consumer'!N15+'16.Institutional'!N15+'17.Treasury'!N16+'18.Others'!N16</f>
        <v>271448</v>
      </c>
      <c r="O31" s="165">
        <f>+'15.Consumer'!O15+'16.Institutional'!O15+'17.Treasury'!O16+'18.Others'!O16</f>
        <v>274634</v>
      </c>
      <c r="P31" s="165">
        <f>+'15.Consumer'!P15+'16.Institutional'!P15+'17.Treasury'!P16+'18.Others'!P16</f>
        <v>278908</v>
      </c>
      <c r="Q31" s="165">
        <f>+'15.Consumer'!Q15+'16.Institutional'!Q15+'17.Treasury'!Q16+'18.Others'!Q16</f>
        <v>288135</v>
      </c>
      <c r="R31" s="165">
        <f>+'15.Consumer'!R15+'16.Institutional'!R15+'17.Treasury'!R16+'18.Others'!R16</f>
        <v>304690</v>
      </c>
      <c r="S31" s="165">
        <f>+'15.Consumer'!S15+'16.Institutional'!S15+'17.Treasury'!S16+'18.Others'!S16</f>
        <v>333839</v>
      </c>
      <c r="T31" s="305">
        <f>+'15.Consumer'!T15+'16.Institutional'!T15+'17.Treasury'!T16+'18.Others'!T16</f>
        <v>336045</v>
      </c>
      <c r="X31" s="165">
        <f>+'15.Consumer'!X15+'16.Institutional'!X15+'17.Treasury'!X16+'18.Others'!X16</f>
        <v>278908</v>
      </c>
      <c r="Y31" s="275">
        <f>+'15.Consumer'!Y15+'16.Institutional'!Y15+'17.Treasury'!Y16+'18.Others'!Y16</f>
        <v>336045</v>
      </c>
      <c r="Z31" s="358"/>
    </row>
    <row r="32" spans="2:26" s="67" customFormat="1" ht="14.25">
      <c r="B32" s="67" t="s">
        <v>355</v>
      </c>
      <c r="D32" s="139">
        <f>+'15.Consumer'!D15/D31*100</f>
        <v>15.887347260227186</v>
      </c>
      <c r="E32" s="139">
        <f>+'15.Consumer'!E15/E31*100</f>
        <v>17.83802814115674</v>
      </c>
      <c r="F32" s="164">
        <f>+'15.Consumer'!F15/F31*100</f>
        <v>18.4032010555452</v>
      </c>
      <c r="G32" s="164"/>
      <c r="H32" s="72"/>
      <c r="I32" s="139">
        <f>+'15.Consumer'!I15/I31*100</f>
        <v>15.012808287055215</v>
      </c>
      <c r="J32" s="139">
        <f>+'15.Consumer'!J15/J31*100</f>
        <v>15.460850016141517</v>
      </c>
      <c r="K32" s="139">
        <f>+'15.Consumer'!K15/K31*100</f>
        <v>16.442515071582626</v>
      </c>
      <c r="L32" s="164">
        <f>+'15.Consumer'!L15/L31*100</f>
        <v>17.83802814115674</v>
      </c>
      <c r="M32" s="164">
        <f>+'15.Consumer'!M15/M31*100</f>
        <v>18.265447903331562</v>
      </c>
      <c r="N32" s="164">
        <f>+'15.Consumer'!N15/N31*100</f>
        <v>18.14233296985058</v>
      </c>
      <c r="O32" s="164">
        <f>+'15.Consumer'!O15/O31*100</f>
        <v>18.09899721083333</v>
      </c>
      <c r="P32" s="164">
        <f>+'15.Consumer'!P15/P31*100</f>
        <v>18.4032010555452</v>
      </c>
      <c r="Q32" s="164">
        <f>+'15.Consumer'!Q15/Q31*100</f>
        <v>18.05785482499523</v>
      </c>
      <c r="R32" s="164">
        <f>+'15.Consumer'!R15/R31*100</f>
        <v>17.260494272867504</v>
      </c>
      <c r="S32" s="164">
        <f>+'15.Consumer'!S15/S31*100</f>
        <v>16.45703467839288</v>
      </c>
      <c r="T32" s="425">
        <f>+'15.Consumer'!T15/T31*100</f>
        <v>16.714130547992085</v>
      </c>
      <c r="U32" s="81"/>
      <c r="V32" s="81"/>
      <c r="W32" s="81"/>
      <c r="X32" s="281">
        <f>+'15.Consumer'!X15/X31*100</f>
        <v>18.4032010555452</v>
      </c>
      <c r="Y32" s="424">
        <f>+'15.Consumer'!Y15/Y31*100</f>
        <v>16.714130547992085</v>
      </c>
      <c r="Z32" s="359"/>
    </row>
    <row r="33" spans="2:26" s="67" customFormat="1" ht="14.25">
      <c r="B33" s="67" t="s">
        <v>135</v>
      </c>
      <c r="D33" s="139">
        <f>+'16.Institutional'!D15/D31*100</f>
        <v>40.19311209421749</v>
      </c>
      <c r="E33" s="139">
        <f>+'16.Institutional'!E15/E31*100</f>
        <v>39.81415918701567</v>
      </c>
      <c r="F33" s="164">
        <f>+'16.Institutional'!F15/F31*100</f>
        <v>42.51294333615386</v>
      </c>
      <c r="G33" s="164"/>
      <c r="H33" s="72"/>
      <c r="I33" s="139">
        <f>+'16.Institutional'!I15/I31*100</f>
        <v>38.81901983882126</v>
      </c>
      <c r="J33" s="139">
        <f>+'16.Institutional'!J15/J31*100</f>
        <v>39.36196280839048</v>
      </c>
      <c r="K33" s="139">
        <f>+'16.Institutional'!K15/K31*100</f>
        <v>39.60918370967933</v>
      </c>
      <c r="L33" s="164">
        <f>+'16.Institutional'!L15/L31*100</f>
        <v>39.81415918701567</v>
      </c>
      <c r="M33" s="164">
        <f>+'16.Institutional'!M15/M31*100</f>
        <v>39.325412932837914</v>
      </c>
      <c r="N33" s="164">
        <f>+'16.Institutional'!N15/N31*100</f>
        <v>41.99478353128407</v>
      </c>
      <c r="O33" s="164">
        <f>+'16.Institutional'!O15/O31*100</f>
        <v>42.015919369051176</v>
      </c>
      <c r="P33" s="164">
        <f>+'16.Institutional'!P15/P31*100</f>
        <v>42.51294333615386</v>
      </c>
      <c r="Q33" s="164">
        <f>+'16.Institutional'!Q15/Q31*100</f>
        <v>43.55944262238187</v>
      </c>
      <c r="R33" s="164">
        <f>+'16.Institutional'!R15/R31*100</f>
        <v>44.3385079917293</v>
      </c>
      <c r="S33" s="164">
        <f>+'16.Institutional'!S15/S31*100</f>
        <v>47.215573974281014</v>
      </c>
      <c r="T33" s="425">
        <f>+'16.Institutional'!T15/T31*100</f>
        <v>49.37731553809758</v>
      </c>
      <c r="U33" s="81"/>
      <c r="V33" s="81"/>
      <c r="W33" s="81"/>
      <c r="X33" s="281">
        <f>+'16.Institutional'!X15/X31*100</f>
        <v>42.51294333615386</v>
      </c>
      <c r="Y33" s="424">
        <f>+'16.Institutional'!Y15/Y31*100</f>
        <v>49.37731553809758</v>
      </c>
      <c r="Z33" s="359"/>
    </row>
    <row r="34" spans="2:26" s="67" customFormat="1" ht="14.25">
      <c r="B34" s="67" t="s">
        <v>354</v>
      </c>
      <c r="D34" s="139">
        <f>+'17.Treasury'!D16/D31*100</f>
        <v>40.822353749532894</v>
      </c>
      <c r="E34" s="139">
        <f>+'17.Treasury'!E16/E31*100</f>
        <v>38.750064280826116</v>
      </c>
      <c r="F34" s="164">
        <f>+'17.Treasury'!F16/F31*100</f>
        <v>35.40056219255095</v>
      </c>
      <c r="G34" s="164"/>
      <c r="H34" s="72"/>
      <c r="I34" s="139">
        <f>+'17.Treasury'!I16/I31*100</f>
        <v>42.28716740524672</v>
      </c>
      <c r="J34" s="139">
        <f>+'17.Treasury'!J16/J31*100</f>
        <v>41.370123025581385</v>
      </c>
      <c r="K34" s="139">
        <f>+'17.Treasury'!K16/K31*100</f>
        <v>39.68449233705145</v>
      </c>
      <c r="L34" s="164">
        <f>+'17.Treasury'!L16/L31*100</f>
        <v>38.750064280826116</v>
      </c>
      <c r="M34" s="164">
        <f>+'17.Treasury'!M16/M31*100</f>
        <v>38.41836575389515</v>
      </c>
      <c r="N34" s="164">
        <f>+'17.Treasury'!N16/N31*100</f>
        <v>36.86046682974271</v>
      </c>
      <c r="O34" s="164">
        <f>+'17.Treasury'!O16/O31*100</f>
        <v>36.27045449580169</v>
      </c>
      <c r="P34" s="164">
        <f>+'17.Treasury'!P16/P31*100</f>
        <v>35.40056219255095</v>
      </c>
      <c r="Q34" s="164">
        <f>+'17.Treasury'!Q16/Q31*100</f>
        <v>33.54538671109029</v>
      </c>
      <c r="R34" s="164">
        <f>+'17.Treasury'!R16/R31*100</f>
        <v>33.57675013948603</v>
      </c>
      <c r="S34" s="164">
        <f>+'17.Treasury'!S16/S31*100</f>
        <v>32.94552164366656</v>
      </c>
      <c r="T34" s="425">
        <f>+'17.Treasury'!T16/T31*100</f>
        <v>30.918478180005653</v>
      </c>
      <c r="U34" s="81"/>
      <c r="V34" s="81"/>
      <c r="W34" s="81"/>
      <c r="X34" s="281">
        <f>+'17.Treasury'!X16/X31*100</f>
        <v>35.40056219255095</v>
      </c>
      <c r="Y34" s="424">
        <f>+'17.Treasury'!Y16/Y31*100</f>
        <v>30.918478180005653</v>
      </c>
      <c r="Z34" s="359"/>
    </row>
    <row r="35" spans="2:26" s="67" customFormat="1" ht="14.25">
      <c r="B35" s="67" t="s">
        <v>39</v>
      </c>
      <c r="D35" s="139">
        <f>+'18.Others'!D16/D31*100</f>
        <v>3.0971868960224374</v>
      </c>
      <c r="E35" s="139">
        <f>+'18.Others'!E16/E31*100</f>
        <v>3.5977483910014754</v>
      </c>
      <c r="F35" s="164">
        <f>+'18.Others'!F16/F31*100</f>
        <v>3.683293415749996</v>
      </c>
      <c r="G35" s="164"/>
      <c r="H35" s="140"/>
      <c r="I35" s="139">
        <f>+'18.Others'!I16/I31*100</f>
        <v>3.8810044688767977</v>
      </c>
      <c r="J35" s="139">
        <f>+'18.Others'!J16/J31*100</f>
        <v>3.807064149886621</v>
      </c>
      <c r="K35" s="139">
        <f>+'18.Others'!K16/K31*100</f>
        <v>4.2638088816865976</v>
      </c>
      <c r="L35" s="164">
        <f>+'18.Others'!L16/L31*100</f>
        <v>3.5977483910014754</v>
      </c>
      <c r="M35" s="164">
        <f>+'18.Others'!M16/M31*100</f>
        <v>3.9907734099353673</v>
      </c>
      <c r="N35" s="164">
        <f>+'18.Others'!N16/N31*100</f>
        <v>3.0024166691226313</v>
      </c>
      <c r="O35" s="164">
        <f>+'18.Others'!O16/O31*100</f>
        <v>3.614628924313814</v>
      </c>
      <c r="P35" s="164">
        <f>+'18.Others'!P16/P31*100</f>
        <v>3.683293415749996</v>
      </c>
      <c r="Q35" s="164">
        <f>+'18.Others'!Q16/Q31*100</f>
        <v>4.8373158415326145</v>
      </c>
      <c r="R35" s="164">
        <f>+'18.Others'!R16/R31*100</f>
        <v>4.824247595917162</v>
      </c>
      <c r="S35" s="164">
        <f>+'18.Others'!S16/S31*100</f>
        <v>3.3818697036595484</v>
      </c>
      <c r="T35" s="425">
        <f>+'18.Others'!T16/T31*100</f>
        <v>2.9900757339046855</v>
      </c>
      <c r="U35" s="81"/>
      <c r="V35" s="81"/>
      <c r="W35" s="81"/>
      <c r="X35" s="281">
        <f>+'18.Others'!X16/X31*100</f>
        <v>3.683293415749996</v>
      </c>
      <c r="Y35" s="424">
        <f>+'18.Others'!Y16/Y31*100</f>
        <v>2.9900757339046855</v>
      </c>
      <c r="Z35" s="358"/>
    </row>
    <row r="36" spans="1:26" s="67" customFormat="1" ht="14.25">
      <c r="A36" s="58" t="s">
        <v>86</v>
      </c>
      <c r="D36" s="132">
        <f>+'19.S''pore'!D16+'20.HK'!D16+'21.GreaterChina'!D16+'22.SSEA'!D16+'23.ROW'!D16</f>
        <v>250871</v>
      </c>
      <c r="E36" s="132">
        <f>+'19.S''pore'!E16+'20.HK'!E16+'21.GreaterChina'!E16+'22.SSEA'!E16+'23.ROW'!E16</f>
        <v>252797</v>
      </c>
      <c r="F36" s="165">
        <f>+'19.S''pore'!F16+'20.HK'!F16+'21.GreaterChina'!F16+'22.SSEA'!F16+'23.ROW'!F16</f>
        <v>278908</v>
      </c>
      <c r="G36" s="165"/>
      <c r="H36" s="132"/>
      <c r="I36" s="132">
        <f>+'19.S''pore'!I16+'20.HK'!I16+'21.GreaterChina'!I16+'22.SSEA'!I16+'23.ROW'!I16</f>
        <v>267405</v>
      </c>
      <c r="J36" s="132">
        <f>+'19.S''pore'!J16+'20.HK'!J16+'21.GreaterChina'!J16+'22.SSEA'!J16+'23.ROW'!J16</f>
        <v>257101</v>
      </c>
      <c r="K36" s="132">
        <f>+'19.S''pore'!K16+'20.HK'!K16+'21.GreaterChina'!K16+'22.SSEA'!K16+'23.ROW'!K16</f>
        <v>253623</v>
      </c>
      <c r="L36" s="165">
        <f>+'19.S''pore'!L16+'20.HK'!L16+'21.GreaterChina'!L16+'22.SSEA'!L16+'23.ROW'!L16</f>
        <v>252797</v>
      </c>
      <c r="M36" s="165">
        <f>+'19.S''pore'!M16+'20.HK'!M16+'21.GreaterChina'!M16+'22.SSEA'!M16+'23.ROW'!M16</f>
        <v>256216</v>
      </c>
      <c r="N36" s="165">
        <f>+'19.S''pore'!N16+'20.HK'!N16+'21.GreaterChina'!N16+'22.SSEA'!N16+'23.ROW'!N16</f>
        <v>271448</v>
      </c>
      <c r="O36" s="165">
        <f>+'19.S''pore'!O16+'20.HK'!O16+'21.GreaterChina'!O16+'22.SSEA'!O16+'23.ROW'!O16</f>
        <v>274634</v>
      </c>
      <c r="P36" s="165">
        <f>+'19.S''pore'!P16+'20.HK'!P16+'21.GreaterChina'!P16+'22.SSEA'!P16+'23.ROW'!P16</f>
        <v>278908</v>
      </c>
      <c r="Q36" s="165">
        <f>+'19.S''pore'!Q16+'20.HK'!Q16+'21.GreaterChina'!Q16+'22.SSEA'!Q16+'23.ROW'!Q16</f>
        <v>288135</v>
      </c>
      <c r="R36" s="165">
        <f>+'19.S''pore'!R16+'20.HK'!R16+'21.GreaterChina'!R16+'22.SSEA'!R16+'23.ROW'!R16</f>
        <v>304690</v>
      </c>
      <c r="S36" s="165">
        <f>+'19.S''pore'!S16+'20.HK'!S16+'21.GreaterChina'!S16+'22.SSEA'!S16+'23.ROW'!S16</f>
        <v>333839</v>
      </c>
      <c r="T36" s="305">
        <f>+'19.S''pore'!T16+'20.HK'!T16+'21.GreaterChina'!T16+'22.SSEA'!T16+'23.ROW'!T16</f>
        <v>336045</v>
      </c>
      <c r="X36" s="165">
        <f>+'19.S''pore'!X16+'20.HK'!X16+'21.GreaterChina'!X16+'22.SSEA'!X16+'23.ROW'!X16</f>
        <v>278908</v>
      </c>
      <c r="Y36" s="275">
        <f>+'19.S''pore'!Y16+'20.HK'!Y16+'21.GreaterChina'!Y16+'22.SSEA'!Y16+'23.ROW'!Y16</f>
        <v>336045</v>
      </c>
      <c r="Z36" s="358"/>
    </row>
    <row r="37" spans="2:26" s="67" customFormat="1" ht="14.25">
      <c r="B37" s="67" t="s">
        <v>53</v>
      </c>
      <c r="D37" s="72">
        <f>+'19.S''pore'!D16/D36*100</f>
        <v>67.81652721916842</v>
      </c>
      <c r="E37" s="72">
        <f>+'19.S''pore'!E16/E36*100</f>
        <v>65.52767635691879</v>
      </c>
      <c r="F37" s="164">
        <f>+'19.S''pore'!F16/F36*100</f>
        <v>64.47036298707818</v>
      </c>
      <c r="G37" s="164"/>
      <c r="H37" s="72"/>
      <c r="I37" s="139">
        <f>+'19.S''pore'!I16/I36*100</f>
        <v>67.67936276434622</v>
      </c>
      <c r="J37" s="139">
        <f>+'19.S''pore'!J16/J36*100</f>
        <v>65.95462483615388</v>
      </c>
      <c r="K37" s="139">
        <f>+'19.S''pore'!K16/K36*100</f>
        <v>65.34935711666529</v>
      </c>
      <c r="L37" s="164">
        <f>+'19.S''pore'!L16/L36*100</f>
        <v>65.52767635691879</v>
      </c>
      <c r="M37" s="164">
        <f>+'19.S''pore'!M16/M36*100</f>
        <v>63.76650950760296</v>
      </c>
      <c r="N37" s="164">
        <f>+'19.S''pore'!N16/N36*100</f>
        <v>63.5816067902508</v>
      </c>
      <c r="O37" s="164">
        <f>+'19.S''pore'!O16/O36*100</f>
        <v>64.31213906508299</v>
      </c>
      <c r="P37" s="164">
        <f>+'19.S''pore'!P16/P36*100</f>
        <v>64.47036298707818</v>
      </c>
      <c r="Q37" s="164">
        <f>+'19.S''pore'!Q16/Q36*100</f>
        <v>62.26005171187117</v>
      </c>
      <c r="R37" s="164">
        <f>+'19.S''pore'!R16/R36*100</f>
        <v>62.87374052315469</v>
      </c>
      <c r="S37" s="164">
        <f>+'19.S''pore'!S16/S36*100</f>
        <v>60.48394585413928</v>
      </c>
      <c r="T37" s="425">
        <f>+'19.S''pore'!T16/T36*100</f>
        <v>61.708997306908294</v>
      </c>
      <c r="U37" s="81"/>
      <c r="V37" s="81"/>
      <c r="W37" s="81"/>
      <c r="X37" s="281">
        <f>+'19.S''pore'!X16/X36*100</f>
        <v>64.47036298707818</v>
      </c>
      <c r="Y37" s="424">
        <f>+'19.S''pore'!Y16/Y36*100</f>
        <v>61.708997306908294</v>
      </c>
      <c r="Z37" s="358"/>
    </row>
    <row r="38" spans="2:26" s="67" customFormat="1" ht="14.25">
      <c r="B38" s="67" t="s">
        <v>54</v>
      </c>
      <c r="D38" s="72">
        <f>+'20.HK'!D16/D36*100</f>
        <v>17.58632922896628</v>
      </c>
      <c r="E38" s="72">
        <f>+'20.HK'!E16/E36*100</f>
        <v>18.850302812137805</v>
      </c>
      <c r="F38" s="164">
        <f>+'20.HK'!F16/F36*100</f>
        <v>18.819467351241272</v>
      </c>
      <c r="G38" s="164"/>
      <c r="H38" s="72"/>
      <c r="I38" s="139">
        <f>+'20.HK'!I16/I36*100</f>
        <v>17.267066808773208</v>
      </c>
      <c r="J38" s="139">
        <f>+'20.HK'!J16/J36*100</f>
        <v>18.185071236595736</v>
      </c>
      <c r="K38" s="139">
        <f>+'20.HK'!K16/K36*100</f>
        <v>18.66628815209977</v>
      </c>
      <c r="L38" s="164">
        <f>+'20.HK'!L16/L36*100</f>
        <v>18.850302812137805</v>
      </c>
      <c r="M38" s="164">
        <f>+'20.HK'!M16/M36*100</f>
        <v>19.404721016642206</v>
      </c>
      <c r="N38" s="164">
        <f>+'20.HK'!N16/N36*100</f>
        <v>20.04803866670596</v>
      </c>
      <c r="O38" s="164">
        <f>+'20.HK'!O16/O36*100</f>
        <v>19.35266572966202</v>
      </c>
      <c r="P38" s="164">
        <f>+'20.HK'!P16/P36*100</f>
        <v>18.819467351241272</v>
      </c>
      <c r="Q38" s="164">
        <f>+'20.HK'!Q16/Q36*100</f>
        <v>20.327624203932185</v>
      </c>
      <c r="R38" s="164">
        <f>+'20.HK'!R16/R36*100</f>
        <v>19.6097673044734</v>
      </c>
      <c r="S38" s="164">
        <f>+'20.HK'!S16/S36*100</f>
        <v>21.50138240289481</v>
      </c>
      <c r="T38" s="425">
        <f>+'20.HK'!T16/T36*100</f>
        <v>20.384472317695547</v>
      </c>
      <c r="U38" s="81"/>
      <c r="V38" s="81"/>
      <c r="W38" s="81"/>
      <c r="X38" s="281">
        <f>+'20.HK'!X16/X36*100</f>
        <v>18.819467351241272</v>
      </c>
      <c r="Y38" s="424">
        <f>+'20.HK'!Y16/Y36*100</f>
        <v>20.384472317695547</v>
      </c>
      <c r="Z38" s="358"/>
    </row>
    <row r="39" spans="2:26" s="67" customFormat="1" ht="14.25">
      <c r="B39" s="67" t="s">
        <v>78</v>
      </c>
      <c r="D39" s="72">
        <f>+'21.GreaterChina'!D16/D36*100</f>
        <v>6.602197942368787</v>
      </c>
      <c r="E39" s="72">
        <f>+'21.GreaterChina'!E16/E36*100</f>
        <v>5.681238305834325</v>
      </c>
      <c r="F39" s="164">
        <f>+'21.GreaterChina'!F16/F36*100</f>
        <v>7.541196380168371</v>
      </c>
      <c r="G39" s="164"/>
      <c r="H39" s="72"/>
      <c r="I39" s="139">
        <f>+'21.GreaterChina'!I16/I36*100</f>
        <v>5.399300686225014</v>
      </c>
      <c r="J39" s="139">
        <f>+'21.GreaterChina'!J16/J36*100</f>
        <v>5.358983434525731</v>
      </c>
      <c r="K39" s="139">
        <f>+'21.GreaterChina'!K16/K36*100</f>
        <v>5.923358685923595</v>
      </c>
      <c r="L39" s="164">
        <f>+'21.GreaterChina'!L16/L36*100</f>
        <v>5.681238305834325</v>
      </c>
      <c r="M39" s="164">
        <f>+'21.GreaterChina'!M16/M36*100</f>
        <v>6.137009398320167</v>
      </c>
      <c r="N39" s="164">
        <f>+'21.GreaterChina'!N16/N36*100</f>
        <v>6.253131354808287</v>
      </c>
      <c r="O39" s="164">
        <f>+'21.GreaterChina'!O16/O36*100</f>
        <v>6.867685719903581</v>
      </c>
      <c r="P39" s="164">
        <f>+'21.GreaterChina'!P16/P36*100</f>
        <v>7.541196380168371</v>
      </c>
      <c r="Q39" s="164">
        <f>+'21.GreaterChina'!Q16/Q36*100</f>
        <v>8.016034150658545</v>
      </c>
      <c r="R39" s="164">
        <f>+'21.GreaterChina'!R16/R36*100</f>
        <v>8.443664051987266</v>
      </c>
      <c r="S39" s="164">
        <f>+'21.GreaterChina'!S16/S36*100</f>
        <v>9.304185550519861</v>
      </c>
      <c r="T39" s="425">
        <f>+'21.GreaterChina'!T16/T36*100</f>
        <v>9.308574744453868</v>
      </c>
      <c r="U39" s="81"/>
      <c r="V39" s="81"/>
      <c r="W39" s="81"/>
      <c r="X39" s="281">
        <f>+'21.GreaterChina'!X16/X36*100</f>
        <v>7.541196380168371</v>
      </c>
      <c r="Y39" s="424">
        <f>+'21.GreaterChina'!Y16/Y36*100</f>
        <v>9.308574744453868</v>
      </c>
      <c r="Z39" s="358"/>
    </row>
    <row r="40" spans="2:26" s="67" customFormat="1" ht="14.25">
      <c r="B40" s="67" t="s">
        <v>98</v>
      </c>
      <c r="D40" s="72">
        <f>+'22.SSEA'!D16/D36*100</f>
        <v>3.941866536985144</v>
      </c>
      <c r="E40" s="72">
        <f>+'22.SSEA'!E16/E36*100</f>
        <v>5.040803490547752</v>
      </c>
      <c r="F40" s="164">
        <f>+'22.SSEA'!F16/F36*100</f>
        <v>4.915599409124156</v>
      </c>
      <c r="G40" s="164"/>
      <c r="H40" s="72"/>
      <c r="I40" s="139">
        <f>+'22.SSEA'!I16/I36*100</f>
        <v>4.823395224472242</v>
      </c>
      <c r="J40" s="139">
        <f>+'22.SSEA'!J16/J36*100</f>
        <v>5.150894006635524</v>
      </c>
      <c r="K40" s="139">
        <f>+'22.SSEA'!K16/K36*100</f>
        <v>4.997969427063003</v>
      </c>
      <c r="L40" s="164">
        <f>+'22.SSEA'!L16/L36*100</f>
        <v>5.040803490547752</v>
      </c>
      <c r="M40" s="164">
        <f>+'22.SSEA'!M16/M36*100</f>
        <v>5.586302182533488</v>
      </c>
      <c r="N40" s="164">
        <f>+'22.SSEA'!N16/N36*100</f>
        <v>5.284253337655831</v>
      </c>
      <c r="O40" s="164">
        <f>+'22.SSEA'!O16/O36*100</f>
        <v>5.139567569929433</v>
      </c>
      <c r="P40" s="164">
        <f>+'22.SSEA'!P16/P36*100</f>
        <v>4.915599409124156</v>
      </c>
      <c r="Q40" s="164">
        <f>+'22.SSEA'!Q16/Q36*100</f>
        <v>4.9782220139865</v>
      </c>
      <c r="R40" s="164">
        <f>+'22.SSEA'!R16/R36*100</f>
        <v>4.972923299090879</v>
      </c>
      <c r="S40" s="164">
        <f>+'22.SSEA'!S16/S36*100</f>
        <v>4.915842666674655</v>
      </c>
      <c r="T40" s="425">
        <f>+'22.SSEA'!T16/T36*100</f>
        <v>4.827924831495782</v>
      </c>
      <c r="U40" s="81"/>
      <c r="V40" s="81"/>
      <c r="W40" s="81"/>
      <c r="X40" s="281">
        <f>+'22.SSEA'!X16/X36*100</f>
        <v>4.915599409124156</v>
      </c>
      <c r="Y40" s="424">
        <f>+'22.SSEA'!Y16/Y36*100</f>
        <v>4.827924831495782</v>
      </c>
      <c r="Z40" s="358"/>
    </row>
    <row r="41" spans="2:26" s="67" customFormat="1" ht="14.25">
      <c r="B41" s="67" t="s">
        <v>80</v>
      </c>
      <c r="D41" s="72">
        <f>+'23.ROW'!D16/D36*100</f>
        <v>4.053079072511371</v>
      </c>
      <c r="E41" s="72">
        <f>+'23.ROW'!E16/E36*100</f>
        <v>4.899979034561327</v>
      </c>
      <c r="F41" s="164">
        <f>+'23.ROW'!F16/F36*100</f>
        <v>4.253373872388027</v>
      </c>
      <c r="G41" s="164"/>
      <c r="H41" s="72"/>
      <c r="I41" s="139">
        <f>+'23.ROW'!I16/I36*100</f>
        <v>4.830874516183317</v>
      </c>
      <c r="J41" s="139">
        <f>+'23.ROW'!J16/J36*100</f>
        <v>5.350426486089124</v>
      </c>
      <c r="K41" s="139">
        <f>+'23.ROW'!K16/K36*100</f>
        <v>5.063026618248346</v>
      </c>
      <c r="L41" s="164">
        <f>+'23.ROW'!L16/L36*100</f>
        <v>4.899979034561327</v>
      </c>
      <c r="M41" s="164">
        <f>+'23.ROW'!M16/M36*100</f>
        <v>5.105457894901177</v>
      </c>
      <c r="N41" s="164">
        <f>+'23.ROW'!N16/N36*100</f>
        <v>4.832969850579117</v>
      </c>
      <c r="O41" s="164">
        <f>+'23.ROW'!O16/O36*100</f>
        <v>4.32794191542198</v>
      </c>
      <c r="P41" s="164">
        <f>+'23.ROW'!P16/P36*100</f>
        <v>4.253373872388027</v>
      </c>
      <c r="Q41" s="164">
        <f>+'23.ROW'!Q16/Q36*100</f>
        <v>4.418067919551599</v>
      </c>
      <c r="R41" s="164">
        <f>+'23.ROW'!R16/R36*100</f>
        <v>4.099904821293774</v>
      </c>
      <c r="S41" s="164">
        <f>+'23.ROW'!S16/S36*100</f>
        <v>3.7946435257714044</v>
      </c>
      <c r="T41" s="425">
        <f>+'23.ROW'!T16/T36*100</f>
        <v>3.7700307994465025</v>
      </c>
      <c r="U41" s="81"/>
      <c r="V41" s="81"/>
      <c r="W41" s="81"/>
      <c r="X41" s="281">
        <f>+'23.ROW'!X16/X36*100</f>
        <v>4.253373872388027</v>
      </c>
      <c r="Y41" s="424">
        <f>+'23.ROW'!Y16/Y36*100</f>
        <v>3.7700307994465025</v>
      </c>
      <c r="Z41" s="358"/>
    </row>
    <row r="42" spans="4:25" s="67" customFormat="1" ht="14.25">
      <c r="D42" s="105"/>
      <c r="E42" s="105"/>
      <c r="F42" s="116"/>
      <c r="G42" s="116"/>
      <c r="H42" s="105"/>
      <c r="I42" s="105"/>
      <c r="J42" s="105"/>
      <c r="K42" s="105"/>
      <c r="L42" s="116"/>
      <c r="M42" s="116"/>
      <c r="N42" s="116"/>
      <c r="O42" s="116"/>
      <c r="P42" s="116"/>
      <c r="Q42" s="116"/>
      <c r="R42" s="116"/>
      <c r="S42" s="116"/>
      <c r="T42" s="329"/>
      <c r="X42" s="250"/>
      <c r="Y42" s="131"/>
    </row>
    <row r="43" spans="20:25" ht="12.75">
      <c r="T43" s="307"/>
      <c r="Y43" s="142"/>
    </row>
    <row r="44" spans="20:25" ht="12.75">
      <c r="T44" s="307"/>
      <c r="Y44" s="142"/>
    </row>
    <row r="45" spans="20:25" ht="12.75">
      <c r="T45" s="307"/>
      <c r="Y45" s="142"/>
    </row>
    <row r="46" spans="20:25" ht="12.75">
      <c r="T46" s="307"/>
      <c r="Y46" s="142"/>
    </row>
    <row r="47" spans="20:25" ht="12.75">
      <c r="T47" s="307"/>
      <c r="Y47" s="142"/>
    </row>
    <row r="48" spans="20:25" ht="12.75">
      <c r="T48" s="307"/>
      <c r="Y48" s="142"/>
    </row>
    <row r="49" spans="20:25" ht="12.75">
      <c r="T49" s="307"/>
      <c r="Y49" s="142"/>
    </row>
    <row r="50" spans="20:25" ht="12.75">
      <c r="T50" s="307"/>
      <c r="Y50" s="142"/>
    </row>
    <row r="51" spans="20:25" ht="12.75">
      <c r="T51" s="307"/>
      <c r="Y51" s="142"/>
    </row>
    <row r="52" spans="20:25" ht="12.75">
      <c r="T52" s="307"/>
      <c r="Y52" s="142"/>
    </row>
    <row r="53" spans="20:25" ht="12.75">
      <c r="T53" s="307"/>
      <c r="Y53" s="142"/>
    </row>
    <row r="54" spans="20:25" ht="12.75">
      <c r="T54" s="307"/>
      <c r="Y54" s="142"/>
    </row>
    <row r="55" spans="20:25" ht="12.75">
      <c r="T55" s="307"/>
      <c r="Y55" s="142"/>
    </row>
    <row r="56" spans="20:25" ht="12.75">
      <c r="T56" s="307"/>
      <c r="Y56" s="142"/>
    </row>
    <row r="57" spans="20:25" ht="12.75">
      <c r="T57" s="307"/>
      <c r="Y57" s="142"/>
    </row>
    <row r="58" spans="20:25" ht="12.75">
      <c r="T58" s="307"/>
      <c r="Y58" s="142"/>
    </row>
    <row r="59" spans="20:25" ht="12.75">
      <c r="T59" s="307"/>
      <c r="Y59" s="142"/>
    </row>
    <row r="60" spans="20:25" ht="12.75">
      <c r="T60" s="307"/>
      <c r="Y60" s="142"/>
    </row>
    <row r="61" spans="20:25" ht="12.75">
      <c r="T61" s="307"/>
      <c r="Y61" s="142"/>
    </row>
    <row r="62" spans="20:25" ht="12.75">
      <c r="T62" s="307"/>
      <c r="Y62" s="142"/>
    </row>
    <row r="63" spans="20:25" ht="12.75">
      <c r="T63" s="307"/>
      <c r="Y63" s="142"/>
    </row>
    <row r="64" spans="20:25" ht="12.75">
      <c r="T64" s="307"/>
      <c r="Y64" s="142"/>
    </row>
    <row r="65" spans="20:25" ht="12.75">
      <c r="T65" s="307"/>
      <c r="Y65" s="142"/>
    </row>
    <row r="66" spans="20:25" ht="12.75">
      <c r="T66" s="307"/>
      <c r="Y66" s="142"/>
    </row>
    <row r="67" spans="20:25" ht="12.75">
      <c r="T67" s="307"/>
      <c r="Y67" s="142"/>
    </row>
    <row r="68" spans="20:25" ht="12.75">
      <c r="T68" s="307"/>
      <c r="Y68" s="142"/>
    </row>
    <row r="69" spans="20:25" ht="12.75">
      <c r="T69" s="307"/>
      <c r="Y69" s="142"/>
    </row>
    <row r="70" spans="20:25" ht="12.75">
      <c r="T70" s="307"/>
      <c r="Y70" s="142"/>
    </row>
    <row r="71" spans="20:25" ht="12.75">
      <c r="T71" s="307"/>
      <c r="Y71" s="142"/>
    </row>
    <row r="72" spans="20:25" ht="12.75">
      <c r="T72" s="307"/>
      <c r="Y72" s="142"/>
    </row>
    <row r="73" spans="20:25" ht="12.75">
      <c r="T73" s="307"/>
      <c r="Y73" s="142"/>
    </row>
    <row r="74" spans="20:25" ht="12.75">
      <c r="T74" s="307"/>
      <c r="Y74" s="142"/>
    </row>
    <row r="75" spans="20:25" ht="12.75">
      <c r="T75" s="307"/>
      <c r="Y75" s="142"/>
    </row>
    <row r="76" spans="20:25" ht="12.75">
      <c r="T76" s="307"/>
      <c r="Y76" s="142"/>
    </row>
    <row r="77" spans="20:25" ht="12.75">
      <c r="T77" s="307"/>
      <c r="Y77" s="142"/>
    </row>
    <row r="78" spans="20:25" ht="12.75">
      <c r="T78" s="307"/>
      <c r="Y78" s="142"/>
    </row>
    <row r="79" spans="20:25" ht="12.75">
      <c r="T79" s="307"/>
      <c r="Y79" s="142"/>
    </row>
    <row r="80" spans="20:25" ht="12.75">
      <c r="T80" s="307"/>
      <c r="Y80" s="142"/>
    </row>
    <row r="81" spans="20:25" ht="12.75">
      <c r="T81" s="307"/>
      <c r="Y81" s="142"/>
    </row>
    <row r="82" spans="20:25" ht="12.75">
      <c r="T82" s="307"/>
      <c r="Y82" s="142"/>
    </row>
    <row r="83" spans="20:25" ht="12.75">
      <c r="T83" s="307"/>
      <c r="Y83" s="142"/>
    </row>
    <row r="84" spans="20:25" ht="12.75">
      <c r="T84" s="307"/>
      <c r="Y84" s="142"/>
    </row>
    <row r="85" spans="20:25" ht="12.75">
      <c r="T85" s="307"/>
      <c r="Y85" s="142"/>
    </row>
    <row r="86" spans="20:25" ht="12.75">
      <c r="T86" s="307"/>
      <c r="Y86" s="142"/>
    </row>
    <row r="87" spans="20:25" ht="12.75">
      <c r="T87" s="307"/>
      <c r="Y87" s="142"/>
    </row>
    <row r="88" spans="20:25" ht="12.75">
      <c r="T88" s="307"/>
      <c r="Y88" s="142"/>
    </row>
    <row r="89" spans="20:25" ht="12.75">
      <c r="T89" s="307"/>
      <c r="Y89" s="142"/>
    </row>
    <row r="90" spans="20:25" ht="12.75">
      <c r="T90" s="307"/>
      <c r="Y90" s="142"/>
    </row>
    <row r="91" spans="20:25" ht="12.75">
      <c r="T91" s="307"/>
      <c r="Y91" s="142"/>
    </row>
    <row r="92" spans="20:25" ht="12.75">
      <c r="T92" s="307"/>
      <c r="Y92" s="142"/>
    </row>
    <row r="93" spans="20:25" ht="12.75">
      <c r="T93" s="307"/>
      <c r="Y93" s="142"/>
    </row>
    <row r="94" spans="20:25" ht="12.75">
      <c r="T94" s="307"/>
      <c r="Y94" s="142"/>
    </row>
    <row r="95" spans="20:25" ht="12.75">
      <c r="T95" s="307"/>
      <c r="Y95" s="142"/>
    </row>
    <row r="96" spans="20:25" ht="12.75">
      <c r="T96" s="307"/>
      <c r="Y96" s="142"/>
    </row>
    <row r="97" spans="20:25" ht="12.75">
      <c r="T97" s="307"/>
      <c r="Y97" s="142"/>
    </row>
    <row r="98" spans="20:25" ht="12.75">
      <c r="T98" s="307"/>
      <c r="Y98" s="142"/>
    </row>
    <row r="99" spans="20:25" ht="12.75">
      <c r="T99" s="307"/>
      <c r="Y99" s="142"/>
    </row>
    <row r="100" spans="20:25" ht="12.75">
      <c r="T100" s="307"/>
      <c r="Y100" s="142"/>
    </row>
    <row r="101" spans="20:25" ht="12.75">
      <c r="T101" s="307"/>
      <c r="Y101" s="142"/>
    </row>
    <row r="102" spans="20:25" ht="12.75">
      <c r="T102" s="307"/>
      <c r="Y102" s="142"/>
    </row>
    <row r="103" spans="20:25" ht="12.75">
      <c r="T103" s="307"/>
      <c r="Y103" s="142"/>
    </row>
    <row r="104" spans="20:25" ht="12.75">
      <c r="T104" s="307"/>
      <c r="Y104" s="142"/>
    </row>
    <row r="105" spans="20:25" ht="12.75">
      <c r="T105" s="307"/>
      <c r="Y105" s="142"/>
    </row>
    <row r="106" spans="20:25" ht="12.75">
      <c r="T106" s="307"/>
      <c r="Y106" s="142"/>
    </row>
    <row r="107" spans="20:25" ht="12.75">
      <c r="T107" s="307"/>
      <c r="Y107" s="142"/>
    </row>
    <row r="108" spans="20:25" ht="12.75">
      <c r="T108" s="307"/>
      <c r="Y108" s="142"/>
    </row>
    <row r="109" spans="20:25" ht="12.75">
      <c r="T109" s="307"/>
      <c r="Y109" s="142"/>
    </row>
    <row r="110" spans="20:25" ht="12.75">
      <c r="T110" s="307"/>
      <c r="Y110" s="142"/>
    </row>
    <row r="111" spans="20:25" ht="12.75">
      <c r="T111" s="307"/>
      <c r="Y111" s="142"/>
    </row>
    <row r="112" spans="20:25" ht="12.75">
      <c r="T112" s="307"/>
      <c r="Y112" s="142"/>
    </row>
    <row r="113" spans="20:25" ht="12.75">
      <c r="T113" s="307"/>
      <c r="Y113" s="142"/>
    </row>
    <row r="114" spans="20:25" ht="12.75">
      <c r="T114" s="307"/>
      <c r="Y114" s="142"/>
    </row>
    <row r="115" spans="20:25" ht="12.75">
      <c r="T115" s="307"/>
      <c r="Y115" s="142"/>
    </row>
    <row r="116" spans="20:25" ht="12.75">
      <c r="T116" s="307"/>
      <c r="Y116" s="142"/>
    </row>
    <row r="117" spans="20:25" ht="12.75">
      <c r="T117" s="307"/>
      <c r="Y117" s="142"/>
    </row>
    <row r="118" spans="20:25" ht="12.75">
      <c r="T118" s="307"/>
      <c r="Y118" s="142"/>
    </row>
    <row r="119" spans="20:25" ht="12.75">
      <c r="T119" s="307"/>
      <c r="Y119" s="142"/>
    </row>
    <row r="120" spans="20:25" ht="12.75">
      <c r="T120" s="307"/>
      <c r="Y120" s="142"/>
    </row>
    <row r="121" spans="20:25" ht="12.75">
      <c r="T121" s="307"/>
      <c r="Y121" s="142"/>
    </row>
    <row r="122" spans="20:25" ht="12.75">
      <c r="T122" s="307"/>
      <c r="Y122" s="142"/>
    </row>
    <row r="123" spans="20:25" ht="12.75">
      <c r="T123" s="307"/>
      <c r="Y123" s="14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289"/>
  <sheetViews>
    <sheetView zoomScale="80" zoomScaleNormal="80" zoomScalePageLayoutView="0" workbookViewId="0" topLeftCell="A1">
      <pane xSplit="3" ySplit="2" topLeftCell="O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5" sqref="Y15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9.8515625" style="128" bestFit="1" customWidth="1"/>
    <col min="5" max="6" width="10.00390625" style="123" bestFit="1" customWidth="1"/>
    <col min="7" max="7" width="10.00390625" style="123" customWidth="1"/>
    <col min="8" max="8" width="2.7109375" style="123" customWidth="1"/>
    <col min="9" max="9" width="9.8515625" style="123" bestFit="1" customWidth="1"/>
    <col min="10" max="10" width="10.00390625" style="123" bestFit="1" customWidth="1"/>
    <col min="11" max="11" width="10.00390625" style="123" customWidth="1"/>
    <col min="12" max="12" width="10.00390625" style="123" bestFit="1" customWidth="1"/>
    <col min="13" max="13" width="10.00390625" style="124" bestFit="1" customWidth="1"/>
    <col min="14" max="20" width="10.00390625" style="124" customWidth="1"/>
    <col min="21" max="22" width="8.00390625" style="123" customWidth="1"/>
    <col min="23" max="23" width="5.421875" style="123" customWidth="1"/>
    <col min="24" max="25" width="10.00390625" style="124" customWidth="1"/>
    <col min="26" max="26" width="8.57421875" style="123" customWidth="1"/>
    <col min="27" max="16384" width="9.140625" style="20" customWidth="1"/>
  </cols>
  <sheetData>
    <row r="1" spans="1:26" s="42" customFormat="1" ht="20.25">
      <c r="A1" s="41" t="s">
        <v>358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7"/>
      <c r="X3" s="17"/>
      <c r="Y3" s="127"/>
      <c r="Z3" s="17"/>
    </row>
    <row r="4" spans="2:26" ht="12.75" customHeight="1">
      <c r="B4" s="102" t="s">
        <v>5</v>
      </c>
      <c r="C4" s="20"/>
      <c r="D4" s="123">
        <v>1635</v>
      </c>
      <c r="E4" s="123">
        <v>1399</v>
      </c>
      <c r="F4" s="123">
        <v>1398</v>
      </c>
      <c r="G4" s="123">
        <f>Y4</f>
        <v>1446</v>
      </c>
      <c r="H4" s="169"/>
      <c r="I4" s="123">
        <v>333</v>
      </c>
      <c r="J4" s="123">
        <v>337</v>
      </c>
      <c r="K4" s="123">
        <v>360</v>
      </c>
      <c r="L4" s="123">
        <v>369</v>
      </c>
      <c r="M4" s="123">
        <v>359</v>
      </c>
      <c r="N4" s="123">
        <v>353</v>
      </c>
      <c r="O4" s="123">
        <v>338</v>
      </c>
      <c r="P4" s="123">
        <v>348</v>
      </c>
      <c r="Q4" s="123">
        <v>342</v>
      </c>
      <c r="R4" s="123">
        <v>375</v>
      </c>
      <c r="S4" s="123">
        <v>350</v>
      </c>
      <c r="T4" s="124">
        <f>Y4-Q4-R4-S4</f>
        <v>379</v>
      </c>
      <c r="U4" s="123">
        <f>IF(AND(T4=0,S4=0),0,IF(OR(AND(T4&gt;0,S4&lt;=0),AND(T4&lt;0,S4&gt;=0)),"nm",IF(AND(T4&lt;0,S4&lt;0),IF(-(T4/S4-1)*100&lt;-100,"(&gt;100)",-(T4/S4-1)*100),IF((T4/S4-1)*100&gt;100,"&gt;100",(T4/S4-1)*100))))</f>
        <v>8.285714285714295</v>
      </c>
      <c r="V4" s="123">
        <f>IF(AND(T4=0,P4=0),0,IF(OR(AND(T4&gt;0,P4&lt;=0),AND(T4&lt;0,P4&gt;=0)),"nm",IF(AND(T4&lt;0,P4&lt;0),IF(-(T4/P4-1)*100&lt;-100,"(&gt;100)",-(T4/P4-1)*100),IF((T4/P4-1)*100&gt;100,"&gt;100",(T4/P4-1)*100))))</f>
        <v>8.908045977011492</v>
      </c>
      <c r="X4" s="123">
        <v>1398</v>
      </c>
      <c r="Y4" s="124">
        <v>1446</v>
      </c>
      <c r="Z4" s="123">
        <f>IF(AND(Y4=0,X4=0),0,IF(OR(AND(Y4&gt;0,X4&lt;=0),AND(Y4&lt;0,X4&gt;=0)),"nm",IF(AND(Y4&lt;0,X4&lt;0),IF(-(Y4/X4-1)*100&lt;-100,"(&gt;100)",-(Y4/X4-1)*100),IF((Y4/X4-1)*100&gt;100,"&gt;100",(Y4/X4-1)*100))))</f>
        <v>3.433476394849788</v>
      </c>
    </row>
    <row r="5" spans="2:26" ht="14.25">
      <c r="B5" s="102" t="s">
        <v>25</v>
      </c>
      <c r="C5" s="20"/>
      <c r="D5" s="123">
        <v>665</v>
      </c>
      <c r="E5" s="123">
        <v>609</v>
      </c>
      <c r="F5" s="123">
        <v>667</v>
      </c>
      <c r="G5" s="123">
        <f aca="true" t="shared" si="0" ref="G5:G10">Y5</f>
        <v>758</v>
      </c>
      <c r="H5" s="169"/>
      <c r="I5" s="123">
        <v>142</v>
      </c>
      <c r="J5" s="123">
        <v>151</v>
      </c>
      <c r="K5" s="123">
        <v>161</v>
      </c>
      <c r="L5" s="123">
        <v>156</v>
      </c>
      <c r="M5" s="123">
        <v>157</v>
      </c>
      <c r="N5" s="123">
        <v>168</v>
      </c>
      <c r="O5" s="123">
        <v>164</v>
      </c>
      <c r="P5" s="123">
        <v>178</v>
      </c>
      <c r="Q5" s="123">
        <v>171</v>
      </c>
      <c r="R5" s="123">
        <v>187</v>
      </c>
      <c r="S5" s="123">
        <v>196</v>
      </c>
      <c r="T5" s="124">
        <f aca="true" t="shared" si="1" ref="T5:T10">Y5-Q5-R5-S5</f>
        <v>204</v>
      </c>
      <c r="U5" s="123">
        <f aca="true" t="shared" si="2" ref="U5:U10">IF(AND(T5=0,S5=0),0,IF(OR(AND(T5&gt;0,S5&lt;=0),AND(T5&lt;0,S5&gt;=0)),"nm",IF(AND(T5&lt;0,S5&lt;0),IF(-(T5/S5-1)*100&lt;-100,"(&gt;100)",-(T5/S5-1)*100),IF((T5/S5-1)*100&gt;100,"&gt;100",(T5/S5-1)*100))))</f>
        <v>4.081632653061229</v>
      </c>
      <c r="V5" s="123">
        <f aca="true" t="shared" si="3" ref="V5:V10">IF(AND(T5=0,P5=0),0,IF(OR(AND(T5&gt;0,P5&lt;=0),AND(T5&lt;0,P5&gt;=0)),"nm",IF(AND(T5&lt;0,P5&lt;0),IF(-(T5/P5-1)*100&lt;-100,"(&gt;100)",-(T5/P5-1)*100),IF((T5/P5-1)*100&gt;100,"&gt;100",(T5/P5-1)*100))))</f>
        <v>14.606741573033698</v>
      </c>
      <c r="X5" s="123">
        <v>667</v>
      </c>
      <c r="Y5" s="124">
        <v>758</v>
      </c>
      <c r="Z5" s="123">
        <f>IF(AND(Y5=0,X5=0),0,IF(OR(AND(Y5&gt;0,X5&lt;=0),AND(Y5&lt;0,X5&gt;=0)),"nm",IF(AND(Y5&lt;0,X5&lt;0),IF(-(Y5/X5-1)*100&lt;-100,"(&gt;100)",-(Y5/X5-1)*100),IF((Y5/X5-1)*100&gt;100,"&gt;100",(Y5/X5-1)*100))))</f>
        <v>13.64317841079461</v>
      </c>
    </row>
    <row r="6" spans="2:26" ht="14.25">
      <c r="B6" s="103" t="s">
        <v>6</v>
      </c>
      <c r="C6" s="20"/>
      <c r="D6" s="123">
        <v>2300</v>
      </c>
      <c r="E6" s="123">
        <v>2008</v>
      </c>
      <c r="F6" s="123">
        <v>2065</v>
      </c>
      <c r="G6" s="123">
        <f t="shared" si="0"/>
        <v>2204</v>
      </c>
      <c r="H6" s="169"/>
      <c r="I6" s="123">
        <f aca="true" t="shared" si="4" ref="I6:N6">I4+I5</f>
        <v>475</v>
      </c>
      <c r="J6" s="123">
        <f t="shared" si="4"/>
        <v>488</v>
      </c>
      <c r="K6" s="123">
        <f t="shared" si="4"/>
        <v>521</v>
      </c>
      <c r="L6" s="123">
        <f t="shared" si="4"/>
        <v>525</v>
      </c>
      <c r="M6" s="123">
        <f t="shared" si="4"/>
        <v>516</v>
      </c>
      <c r="N6" s="123">
        <f t="shared" si="4"/>
        <v>521</v>
      </c>
      <c r="O6" s="123">
        <v>502</v>
      </c>
      <c r="P6" s="123">
        <v>526</v>
      </c>
      <c r="Q6" s="123">
        <v>513</v>
      </c>
      <c r="R6" s="123">
        <v>562</v>
      </c>
      <c r="S6" s="123">
        <v>546</v>
      </c>
      <c r="T6" s="124">
        <f t="shared" si="1"/>
        <v>583</v>
      </c>
      <c r="U6" s="123">
        <f>IF(AND(T6=0,S6=0),0,IF(OR(AND(T6&gt;0,S6&lt;=0),AND(T6&lt;0,S6&gt;=0)),"nm",IF(AND(T6&lt;0,S6&lt;0),IF(-(T6/S6-1)*100&lt;-100,"(&gt;100)",-(T6/S6-1)*100),IF((T6/S6-1)*100&gt;100,"&gt;100",(T6/S6-1)*100))))</f>
        <v>6.776556776556775</v>
      </c>
      <c r="V6" s="123">
        <f>IF(AND(T6=0,P6=0),0,IF(OR(AND(T6&gt;0,P6&lt;=0),AND(T6&lt;0,P6&gt;=0)),"nm",IF(AND(T6&lt;0,P6&lt;0),IF(-(T6/P6-1)*100&lt;-100,"(&gt;100)",-(T6/P6-1)*100),IF((T6/P6-1)*100&gt;100,"&gt;100",(T6/P6-1)*100))))</f>
        <v>10.836501901140693</v>
      </c>
      <c r="X6" s="123">
        <v>2065</v>
      </c>
      <c r="Y6" s="124">
        <f>Y4+Y5</f>
        <v>2204</v>
      </c>
      <c r="Z6" s="123">
        <f aca="true" t="shared" si="5" ref="Z6:Z11">IF(AND(Y6=0,X6=0),0,IF(OR(AND(Y6&gt;0,X6&lt;=0),AND(Y6&lt;0,X6&gt;=0)),"nm",IF(AND(Y6&lt;0,X6&lt;0),IF(-(Y6/X6-1)*100&lt;-100,"(&gt;100)",-(Y6/X6-1)*100),IF((Y6/X6-1)*100&gt;100,"&gt;100",(Y6/X6-1)*100))))</f>
        <v>6.731234866828095</v>
      </c>
    </row>
    <row r="7" spans="2:26" ht="14.25">
      <c r="B7" s="103" t="s">
        <v>0</v>
      </c>
      <c r="C7" s="20"/>
      <c r="D7" s="123">
        <v>1295</v>
      </c>
      <c r="E7" s="123">
        <v>1245</v>
      </c>
      <c r="F7" s="123">
        <v>1471</v>
      </c>
      <c r="G7" s="123">
        <f t="shared" si="0"/>
        <v>1561</v>
      </c>
      <c r="H7" s="169"/>
      <c r="I7" s="123">
        <v>272</v>
      </c>
      <c r="J7" s="123">
        <v>291</v>
      </c>
      <c r="K7" s="123">
        <v>295</v>
      </c>
      <c r="L7" s="123">
        <v>387</v>
      </c>
      <c r="M7" s="123">
        <v>350</v>
      </c>
      <c r="N7" s="123">
        <v>363</v>
      </c>
      <c r="O7" s="123">
        <v>357</v>
      </c>
      <c r="P7" s="123">
        <v>401</v>
      </c>
      <c r="Q7" s="123">
        <v>364</v>
      </c>
      <c r="R7" s="123">
        <v>377</v>
      </c>
      <c r="S7" s="123">
        <v>391</v>
      </c>
      <c r="T7" s="124">
        <f t="shared" si="1"/>
        <v>429</v>
      </c>
      <c r="U7" s="123">
        <f t="shared" si="2"/>
        <v>9.718670076726333</v>
      </c>
      <c r="V7" s="123">
        <f t="shared" si="3"/>
        <v>6.982543640897765</v>
      </c>
      <c r="X7" s="123">
        <v>1471</v>
      </c>
      <c r="Y7" s="124">
        <v>1561</v>
      </c>
      <c r="Z7" s="123">
        <f t="shared" si="5"/>
        <v>6.1182868796736845</v>
      </c>
    </row>
    <row r="8" spans="2:26" ht="14.25">
      <c r="B8" s="103" t="s">
        <v>8</v>
      </c>
      <c r="C8" s="20"/>
      <c r="D8" s="123">
        <v>195</v>
      </c>
      <c r="E8" s="123">
        <v>82</v>
      </c>
      <c r="F8" s="123">
        <v>55</v>
      </c>
      <c r="G8" s="123">
        <f t="shared" si="0"/>
        <v>71</v>
      </c>
      <c r="H8" s="169"/>
      <c r="I8" s="123">
        <v>35</v>
      </c>
      <c r="J8" s="123">
        <v>38</v>
      </c>
      <c r="K8" s="123">
        <v>18</v>
      </c>
      <c r="L8" s="123">
        <v>-9</v>
      </c>
      <c r="M8" s="123">
        <v>12</v>
      </c>
      <c r="N8" s="123">
        <v>23</v>
      </c>
      <c r="O8" s="123">
        <v>15</v>
      </c>
      <c r="P8" s="123">
        <v>5</v>
      </c>
      <c r="Q8" s="123">
        <v>16</v>
      </c>
      <c r="R8" s="123">
        <v>26</v>
      </c>
      <c r="S8" s="123">
        <v>14</v>
      </c>
      <c r="T8" s="124">
        <f t="shared" si="1"/>
        <v>15</v>
      </c>
      <c r="U8" s="123">
        <f t="shared" si="2"/>
        <v>7.14285714285714</v>
      </c>
      <c r="V8" s="123" t="str">
        <f t="shared" si="3"/>
        <v>&gt;100</v>
      </c>
      <c r="X8" s="123">
        <v>55</v>
      </c>
      <c r="Y8" s="124">
        <v>71</v>
      </c>
      <c r="Z8" s="123">
        <f t="shared" si="5"/>
        <v>29.0909090909091</v>
      </c>
    </row>
    <row r="9" spans="2:26" ht="14.25">
      <c r="B9" s="104" t="s">
        <v>72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H9" s="169"/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4">
        <f t="shared" si="1"/>
        <v>0</v>
      </c>
      <c r="U9" s="123">
        <f t="shared" si="2"/>
        <v>0</v>
      </c>
      <c r="V9" s="123">
        <f t="shared" si="3"/>
        <v>0</v>
      </c>
      <c r="X9" s="123">
        <v>0</v>
      </c>
      <c r="Y9" s="124">
        <v>0</v>
      </c>
      <c r="Z9" s="123">
        <f t="shared" si="5"/>
        <v>0</v>
      </c>
    </row>
    <row r="10" spans="2:26" ht="14.25">
      <c r="B10" s="104" t="s">
        <v>9</v>
      </c>
      <c r="C10" s="20"/>
      <c r="D10" s="123">
        <v>810</v>
      </c>
      <c r="E10" s="123">
        <v>681</v>
      </c>
      <c r="F10" s="123">
        <v>539</v>
      </c>
      <c r="G10" s="123">
        <f t="shared" si="0"/>
        <v>572</v>
      </c>
      <c r="H10" s="169"/>
      <c r="I10" s="123">
        <f aca="true" t="shared" si="6" ref="I10:N10">I6-I7-I8+I9</f>
        <v>168</v>
      </c>
      <c r="J10" s="123">
        <f t="shared" si="6"/>
        <v>159</v>
      </c>
      <c r="K10" s="123">
        <f t="shared" si="6"/>
        <v>208</v>
      </c>
      <c r="L10" s="123">
        <f t="shared" si="6"/>
        <v>147</v>
      </c>
      <c r="M10" s="123">
        <f t="shared" si="6"/>
        <v>154</v>
      </c>
      <c r="N10" s="123">
        <f t="shared" si="6"/>
        <v>135</v>
      </c>
      <c r="O10" s="123">
        <v>130</v>
      </c>
      <c r="P10" s="123">
        <v>120</v>
      </c>
      <c r="Q10" s="123">
        <v>133</v>
      </c>
      <c r="R10" s="123">
        <v>159</v>
      </c>
      <c r="S10" s="123">
        <v>141</v>
      </c>
      <c r="T10" s="124">
        <f t="shared" si="1"/>
        <v>139</v>
      </c>
      <c r="U10" s="123">
        <f t="shared" si="2"/>
        <v>-1.4184397163120588</v>
      </c>
      <c r="V10" s="123">
        <f t="shared" si="3"/>
        <v>15.833333333333343</v>
      </c>
      <c r="X10" s="123">
        <v>539</v>
      </c>
      <c r="Y10" s="124">
        <f>Y6-Y7-Y8+Y9</f>
        <v>572</v>
      </c>
      <c r="Z10" s="123">
        <f t="shared" si="5"/>
        <v>6.1224489795918435</v>
      </c>
    </row>
    <row r="11" spans="2:28" ht="14.25" hidden="1">
      <c r="B11" s="104" t="s">
        <v>73</v>
      </c>
      <c r="C11" s="20"/>
      <c r="D11" s="123">
        <v>138</v>
      </c>
      <c r="E11" s="123">
        <v>109</v>
      </c>
      <c r="F11" s="123">
        <v>81</v>
      </c>
      <c r="G11" s="123">
        <v>0</v>
      </c>
      <c r="H11" s="169"/>
      <c r="I11" s="123">
        <v>26</v>
      </c>
      <c r="J11" s="123">
        <v>27</v>
      </c>
      <c r="K11" s="123">
        <v>33</v>
      </c>
      <c r="L11" s="123">
        <v>23</v>
      </c>
      <c r="M11" s="123">
        <v>23</v>
      </c>
      <c r="N11" s="123">
        <v>21</v>
      </c>
      <c r="O11" s="123">
        <v>20</v>
      </c>
      <c r="P11" s="123">
        <v>17</v>
      </c>
      <c r="Q11" s="123">
        <v>19</v>
      </c>
      <c r="R11" s="123"/>
      <c r="S11" s="123"/>
      <c r="T11" s="147"/>
      <c r="U11" s="123">
        <f>IF(AND(T11=0,Q11=0),0,IF(OR(AND(T11&gt;0,Q11&lt;=0),AND(T11&lt;0,Q11&gt;=0)),"nm",IF(AND(T11&lt;0,Q11&lt;0),IF(-(T11/Q11-1)*100&lt;-100,"(&gt;100)",-(T11/Q11-1)*100),IF((T11/Q11-1)*100&gt;100,"&gt;100",(T11/Q11-1)*100))))</f>
        <v>-100</v>
      </c>
      <c r="V11" s="123">
        <f>IF(AND(T11=0,N11=0),0,IF(OR(AND(T11&gt;0,N11&lt;=0),AND(T11&lt;0,N11&gt;=0)),"nm",IF(AND(T11&lt;0,N11&lt;0),IF(-(T11/N11-1)*100&lt;-100,"(&gt;100)",-(T11/N11-1)*100),IF((T11/N11-1)*100&gt;100,"&gt;100",(T11/N11-1)*100))))</f>
        <v>-100</v>
      </c>
      <c r="X11" s="123">
        <v>81</v>
      </c>
      <c r="Y11" s="146"/>
      <c r="Z11" s="123">
        <f t="shared" si="5"/>
        <v>-100</v>
      </c>
      <c r="AB11" s="20" t="s">
        <v>395</v>
      </c>
    </row>
    <row r="12" spans="2:28" ht="14.25" hidden="1">
      <c r="B12" s="104" t="s">
        <v>58</v>
      </c>
      <c r="C12" s="20"/>
      <c r="D12" s="123">
        <v>672</v>
      </c>
      <c r="E12" s="123">
        <v>572</v>
      </c>
      <c r="F12" s="123">
        <v>458</v>
      </c>
      <c r="G12" s="123">
        <v>0</v>
      </c>
      <c r="H12" s="169"/>
      <c r="I12" s="123">
        <f aca="true" t="shared" si="7" ref="I12:N12">I10-I11</f>
        <v>142</v>
      </c>
      <c r="J12" s="123">
        <f t="shared" si="7"/>
        <v>132</v>
      </c>
      <c r="K12" s="123">
        <f t="shared" si="7"/>
        <v>175</v>
      </c>
      <c r="L12" s="123">
        <f t="shared" si="7"/>
        <v>124</v>
      </c>
      <c r="M12" s="123">
        <f t="shared" si="7"/>
        <v>131</v>
      </c>
      <c r="N12" s="123">
        <f t="shared" si="7"/>
        <v>114</v>
      </c>
      <c r="O12" s="123">
        <v>110</v>
      </c>
      <c r="P12" s="123">
        <v>103</v>
      </c>
      <c r="Q12" s="123">
        <v>114</v>
      </c>
      <c r="R12" s="123"/>
      <c r="S12" s="123"/>
      <c r="T12" s="147"/>
      <c r="U12" s="123">
        <f>IF(AND(T12=0,Q12=0),0,IF(OR(AND(T12&gt;0,Q12&lt;=0),AND(T12&lt;0,Q12&gt;=0)),"nm",IF(AND(T12&lt;0,Q12&lt;0),IF(-(T12/Q12-1)*100&lt;-100,"(&gt;100)",-(T12/Q12-1)*100),IF((T12/Q12-1)*100&gt;100,"&gt;100",(T12/Q12-1)*100))))</f>
        <v>-100</v>
      </c>
      <c r="V12" s="123">
        <f>IF(AND(T12=0,N12=0),0,IF(OR(AND(T12&gt;0,N12&lt;=0),AND(T12&lt;0,N12&gt;=0)),"nm",IF(AND(T12&lt;0,N12&lt;0),IF(-(T12/N12-1)*100&lt;-100,"(&gt;100)",-(T12/N12-1)*100),IF((T12/N12-1)*100&gt;100,"&gt;100",(T12/N12-1)*100))))</f>
        <v>-100</v>
      </c>
      <c r="X12" s="123">
        <v>458</v>
      </c>
      <c r="Y12" s="146"/>
      <c r="Z12" s="123">
        <f>IF(AND(Y12=0,X12=0),0,IF(OR(AND(Y12&gt;0,X12&lt;=0),AND(Y12&lt;0,X12&gt;=0)),"nm",IF(AND(Y12&lt;0,X12&lt;0),IF(-(Y12/X12-1)*100&lt;-100,"(&gt;100)",-(Y12/X12-1)*100),IF((Y12/X12-1)*100&gt;100,"&gt;100",(Y12/X12-1)*100))))</f>
        <v>-100</v>
      </c>
      <c r="AB12" s="20" t="s">
        <v>395</v>
      </c>
    </row>
    <row r="13" spans="13:25" ht="14.25">
      <c r="M13" s="174"/>
      <c r="N13" s="174"/>
      <c r="O13" s="174"/>
      <c r="P13" s="174"/>
      <c r="Q13" s="174"/>
      <c r="R13" s="174"/>
      <c r="S13" s="174"/>
      <c r="T13" s="147"/>
      <c r="X13" s="174"/>
      <c r="Y13" s="146"/>
    </row>
    <row r="14" spans="1:26" s="24" customFormat="1" ht="14.25" customHeight="1">
      <c r="A14" s="47" t="s">
        <v>113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8"/>
      <c r="N14" s="178"/>
      <c r="O14" s="178"/>
      <c r="P14" s="178"/>
      <c r="Q14" s="178"/>
      <c r="R14" s="178"/>
      <c r="S14" s="178"/>
      <c r="T14" s="148"/>
      <c r="U14" s="17"/>
      <c r="V14" s="17"/>
      <c r="W14" s="17"/>
      <c r="X14" s="178"/>
      <c r="Y14" s="148"/>
      <c r="Z14" s="17"/>
    </row>
    <row r="15" spans="2:26" ht="14.25">
      <c r="B15" s="103" t="s">
        <v>77</v>
      </c>
      <c r="C15" s="20"/>
      <c r="D15" s="123">
        <v>39539</v>
      </c>
      <c r="E15" s="123">
        <v>45094</v>
      </c>
      <c r="F15" s="123">
        <v>51328</v>
      </c>
      <c r="G15" s="123">
        <f>Y15</f>
        <v>56167</v>
      </c>
      <c r="I15" s="123">
        <v>40145</v>
      </c>
      <c r="J15" s="123">
        <v>39750</v>
      </c>
      <c r="K15" s="123">
        <v>41702</v>
      </c>
      <c r="L15" s="123">
        <v>45094</v>
      </c>
      <c r="M15" s="123">
        <v>46799</v>
      </c>
      <c r="N15" s="123">
        <v>49247</v>
      </c>
      <c r="O15" s="123">
        <v>49706</v>
      </c>
      <c r="P15" s="123">
        <v>51328</v>
      </c>
      <c r="Q15" s="123">
        <v>52031</v>
      </c>
      <c r="R15" s="123">
        <v>52591</v>
      </c>
      <c r="S15" s="123">
        <v>54940</v>
      </c>
      <c r="T15" s="124">
        <f>Y15</f>
        <v>56167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2.2333454677830433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9.42760286783042</v>
      </c>
      <c r="X15" s="123">
        <v>51328</v>
      </c>
      <c r="Y15" s="124">
        <v>56167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9.42760286783042</v>
      </c>
    </row>
    <row r="16" spans="2:26" ht="14.25">
      <c r="B16" s="103" t="s">
        <v>11</v>
      </c>
      <c r="C16" s="20"/>
      <c r="D16" s="123">
        <v>108531</v>
      </c>
      <c r="E16" s="123">
        <v>115194</v>
      </c>
      <c r="F16" s="123">
        <v>117529</v>
      </c>
      <c r="G16" s="123">
        <f>Y16</f>
        <v>127475</v>
      </c>
      <c r="I16" s="123">
        <v>114916</v>
      </c>
      <c r="J16" s="123">
        <v>116129</v>
      </c>
      <c r="K16" s="123">
        <v>114490</v>
      </c>
      <c r="L16" s="123">
        <v>115194</v>
      </c>
      <c r="M16" s="123">
        <v>115590</v>
      </c>
      <c r="N16" s="123">
        <v>115824</v>
      </c>
      <c r="O16" s="123">
        <v>113944</v>
      </c>
      <c r="P16" s="123">
        <v>117529</v>
      </c>
      <c r="Q16" s="123">
        <v>112885</v>
      </c>
      <c r="R16" s="123">
        <v>122424</v>
      </c>
      <c r="S16" s="123">
        <v>126530</v>
      </c>
      <c r="T16" s="124">
        <f>Y16</f>
        <v>127475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0.7468584525408994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8.462592211284026</v>
      </c>
      <c r="X16" s="123">
        <v>117529</v>
      </c>
      <c r="Y16" s="124">
        <v>127475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8.462592211284026</v>
      </c>
    </row>
    <row r="17" spans="2:26" ht="14.25">
      <c r="B17" s="103" t="s">
        <v>74</v>
      </c>
      <c r="C17" s="20"/>
      <c r="D17" s="123">
        <v>67</v>
      </c>
      <c r="E17" s="123">
        <v>28</v>
      </c>
      <c r="F17" s="123">
        <v>45</v>
      </c>
      <c r="G17" s="123">
        <f>Y17</f>
        <v>31</v>
      </c>
      <c r="I17" s="123">
        <v>4</v>
      </c>
      <c r="J17" s="123">
        <v>4</v>
      </c>
      <c r="K17" s="123">
        <v>6</v>
      </c>
      <c r="L17" s="123">
        <v>14</v>
      </c>
      <c r="M17" s="123">
        <v>3</v>
      </c>
      <c r="N17" s="123">
        <v>11</v>
      </c>
      <c r="O17" s="123">
        <v>9</v>
      </c>
      <c r="P17" s="123">
        <v>22</v>
      </c>
      <c r="Q17" s="123">
        <v>9</v>
      </c>
      <c r="R17" s="123">
        <v>6</v>
      </c>
      <c r="S17" s="123">
        <v>6</v>
      </c>
      <c r="T17" s="124">
        <v>10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66.66666666666667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-54.54545454545454</v>
      </c>
      <c r="X17" s="123">
        <v>45</v>
      </c>
      <c r="Y17" s="124">
        <f>Q17+S17+R17+T17</f>
        <v>31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-31.11111111111111</v>
      </c>
    </row>
    <row r="18" spans="2:26" ht="14.25">
      <c r="B18" s="103" t="s">
        <v>75</v>
      </c>
      <c r="C18" s="20"/>
      <c r="D18" s="123">
        <v>32</v>
      </c>
      <c r="E18" s="123">
        <v>50</v>
      </c>
      <c r="F18" s="123">
        <v>47</v>
      </c>
      <c r="G18" s="123">
        <f>Y18</f>
        <v>43</v>
      </c>
      <c r="I18" s="123">
        <v>12</v>
      </c>
      <c r="J18" s="123">
        <v>12</v>
      </c>
      <c r="K18" s="123">
        <v>12</v>
      </c>
      <c r="L18" s="123">
        <v>14</v>
      </c>
      <c r="M18" s="123">
        <v>12</v>
      </c>
      <c r="N18" s="123">
        <v>13</v>
      </c>
      <c r="O18" s="123">
        <v>11</v>
      </c>
      <c r="P18" s="123">
        <v>11</v>
      </c>
      <c r="Q18" s="123">
        <v>12</v>
      </c>
      <c r="R18" s="123">
        <v>10</v>
      </c>
      <c r="S18" s="123">
        <v>14</v>
      </c>
      <c r="T18" s="124">
        <v>7</v>
      </c>
      <c r="U18" s="123">
        <f>IF(AND(T18=0,S18=0),0,IF(OR(AND(T18&gt;0,S18&lt;=0),AND(T18&lt;0,S18&gt;=0)),"nm",IF(AND(T18&lt;0,S18&lt;0),IF(-(T18/S18-1)*100&lt;-100,"(&gt;100)",-(T18/S18-1)*100),IF((T18/S18-1)*100&gt;100,"&gt;100",(T18/S18-1)*100))))</f>
        <v>-50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-36.36363636363637</v>
      </c>
      <c r="X18" s="123">
        <v>47</v>
      </c>
      <c r="Y18" s="124">
        <f>Q18+S18+R18+T18</f>
        <v>43</v>
      </c>
      <c r="Z18" s="123">
        <f>IF(AND(Y18=0,X18=0),0,IF(OR(AND(Y18&gt;0,X18&lt;=0),AND(Y18&lt;0,X18&gt;=0)),"nm",IF(AND(Y18&lt;0,X18&lt;0),IF(-(Y18/X18-1)*100&lt;-100,"(&gt;100)",-(Y18/X18-1)*100),IF((Y18/X18-1)*100&gt;100,"&gt;100",(Y18/X18-1)*100))))</f>
        <v>-8.510638297872342</v>
      </c>
    </row>
    <row r="19" spans="2:24" ht="14.25">
      <c r="B19" s="38"/>
      <c r="M19" s="174"/>
      <c r="N19" s="174"/>
      <c r="O19" s="174"/>
      <c r="P19" s="174"/>
      <c r="Q19" s="174"/>
      <c r="R19" s="174"/>
      <c r="S19" s="174"/>
      <c r="X19" s="123"/>
    </row>
    <row r="20" spans="4:24" ht="14.25">
      <c r="D20" s="123"/>
      <c r="M20" s="123"/>
      <c r="N20" s="123"/>
      <c r="O20" s="123"/>
      <c r="P20" s="123"/>
      <c r="Q20" s="123"/>
      <c r="R20" s="123"/>
      <c r="S20" s="123"/>
      <c r="T20" s="121"/>
      <c r="X20" s="123"/>
    </row>
    <row r="21" spans="4:24" ht="14.25">
      <c r="D21" s="123"/>
      <c r="M21" s="123"/>
      <c r="N21" s="123"/>
      <c r="O21" s="123"/>
      <c r="P21" s="123"/>
      <c r="Q21" s="123"/>
      <c r="R21" s="123"/>
      <c r="S21" s="123"/>
      <c r="X21" s="123"/>
    </row>
    <row r="22" spans="4:24" ht="14.25">
      <c r="D22" s="123"/>
      <c r="M22" s="123"/>
      <c r="N22" s="123"/>
      <c r="O22" s="123"/>
      <c r="P22" s="123"/>
      <c r="Q22" s="123"/>
      <c r="R22" s="123"/>
      <c r="S22" s="123"/>
      <c r="X22" s="123"/>
    </row>
    <row r="23" spans="4:24" ht="14.25">
      <c r="D23" s="123"/>
      <c r="M23" s="123"/>
      <c r="N23" s="123"/>
      <c r="O23" s="123"/>
      <c r="P23" s="123"/>
      <c r="Q23" s="123"/>
      <c r="R23" s="123"/>
      <c r="S23" s="123"/>
      <c r="X23" s="123"/>
    </row>
    <row r="24" spans="4:24" ht="14.25">
      <c r="D24" s="123"/>
      <c r="M24" s="123"/>
      <c r="N24" s="123"/>
      <c r="O24" s="123"/>
      <c r="P24" s="123"/>
      <c r="Q24" s="123"/>
      <c r="R24" s="123"/>
      <c r="S24" s="123"/>
      <c r="X24" s="123"/>
    </row>
    <row r="25" spans="4:24" ht="14.25">
      <c r="D25" s="123"/>
      <c r="M25" s="123"/>
      <c r="N25" s="123"/>
      <c r="O25" s="123"/>
      <c r="P25" s="123"/>
      <c r="Q25" s="123"/>
      <c r="R25" s="123"/>
      <c r="S25" s="123"/>
      <c r="X25" s="123"/>
    </row>
    <row r="26" spans="4:24" ht="14.25">
      <c r="D26" s="123"/>
      <c r="M26" s="123"/>
      <c r="N26" s="123"/>
      <c r="O26" s="123"/>
      <c r="P26" s="123"/>
      <c r="Q26" s="123"/>
      <c r="R26" s="123"/>
      <c r="S26" s="123"/>
      <c r="X26" s="123"/>
    </row>
    <row r="27" spans="4:24" ht="14.25">
      <c r="D27" s="123"/>
      <c r="M27" s="123"/>
      <c r="N27" s="123"/>
      <c r="O27" s="123"/>
      <c r="P27" s="123"/>
      <c r="Q27" s="123"/>
      <c r="R27" s="123"/>
      <c r="S27" s="123"/>
      <c r="X27" s="123"/>
    </row>
    <row r="28" spans="4:24" ht="14.25">
      <c r="D28" s="123"/>
      <c r="M28" s="123"/>
      <c r="N28" s="123"/>
      <c r="O28" s="123"/>
      <c r="P28" s="123"/>
      <c r="Q28" s="123"/>
      <c r="R28" s="123"/>
      <c r="S28" s="123"/>
      <c r="X28" s="123"/>
    </row>
    <row r="29" spans="4:24" ht="14.25">
      <c r="D29" s="123"/>
      <c r="M29" s="123"/>
      <c r="N29" s="123"/>
      <c r="O29" s="123"/>
      <c r="P29" s="123"/>
      <c r="Q29" s="123"/>
      <c r="R29" s="123"/>
      <c r="S29" s="123"/>
      <c r="X29" s="123"/>
    </row>
    <row r="30" spans="4:24" ht="14.25">
      <c r="D30" s="123"/>
      <c r="M30" s="123"/>
      <c r="N30" s="123"/>
      <c r="O30" s="123"/>
      <c r="P30" s="123"/>
      <c r="Q30" s="123"/>
      <c r="R30" s="123"/>
      <c r="S30" s="123"/>
      <c r="X30" s="123"/>
    </row>
    <row r="31" spans="4:24" ht="14.25">
      <c r="D31" s="123"/>
      <c r="M31" s="123"/>
      <c r="N31" s="123"/>
      <c r="O31" s="123"/>
      <c r="P31" s="123"/>
      <c r="Q31" s="123"/>
      <c r="R31" s="123"/>
      <c r="S31" s="123"/>
      <c r="X31" s="123"/>
    </row>
    <row r="32" spans="4:24" ht="14.25">
      <c r="D32" s="123"/>
      <c r="M32" s="123"/>
      <c r="N32" s="123"/>
      <c r="O32" s="123"/>
      <c r="P32" s="123"/>
      <c r="Q32" s="123"/>
      <c r="R32" s="123"/>
      <c r="S32" s="123"/>
      <c r="X32" s="123"/>
    </row>
    <row r="33" spans="4:24" ht="14.25">
      <c r="D33" s="123"/>
      <c r="M33" s="123"/>
      <c r="N33" s="123"/>
      <c r="O33" s="123"/>
      <c r="P33" s="123"/>
      <c r="Q33" s="123"/>
      <c r="R33" s="123"/>
      <c r="S33" s="123"/>
      <c r="X33" s="123"/>
    </row>
    <row r="34" spans="4:24" ht="14.25">
      <c r="D34" s="123"/>
      <c r="M34" s="123"/>
      <c r="N34" s="123"/>
      <c r="O34" s="123"/>
      <c r="P34" s="123"/>
      <c r="Q34" s="123"/>
      <c r="R34" s="123"/>
      <c r="S34" s="123"/>
      <c r="X34" s="123"/>
    </row>
    <row r="35" spans="4:24" ht="14.25">
      <c r="D35" s="123"/>
      <c r="M35" s="123"/>
      <c r="N35" s="123"/>
      <c r="O35" s="123"/>
      <c r="P35" s="123"/>
      <c r="Q35" s="123"/>
      <c r="R35" s="123"/>
      <c r="S35" s="123"/>
      <c r="X35" s="123"/>
    </row>
    <row r="36" spans="4:24" ht="14.25">
      <c r="D36" s="123"/>
      <c r="M36" s="123"/>
      <c r="N36" s="123"/>
      <c r="O36" s="123"/>
      <c r="P36" s="123"/>
      <c r="Q36" s="123"/>
      <c r="R36" s="123"/>
      <c r="S36" s="123"/>
      <c r="X36" s="123"/>
    </row>
    <row r="37" spans="4:24" ht="14.25">
      <c r="D37" s="123"/>
      <c r="M37" s="123"/>
      <c r="N37" s="123"/>
      <c r="O37" s="123"/>
      <c r="P37" s="123"/>
      <c r="Q37" s="123"/>
      <c r="R37" s="123"/>
      <c r="S37" s="123"/>
      <c r="X37" s="123"/>
    </row>
    <row r="38" spans="4:24" ht="14.25">
      <c r="D38" s="123"/>
      <c r="M38" s="123"/>
      <c r="N38" s="123"/>
      <c r="O38" s="123"/>
      <c r="P38" s="123"/>
      <c r="Q38" s="123"/>
      <c r="R38" s="123"/>
      <c r="S38" s="123"/>
      <c r="X38" s="123"/>
    </row>
    <row r="39" spans="13:24" ht="14.25">
      <c r="M39" s="123"/>
      <c r="N39" s="123"/>
      <c r="O39" s="123"/>
      <c r="P39" s="123"/>
      <c r="Q39" s="123"/>
      <c r="R39" s="123"/>
      <c r="S39" s="123"/>
      <c r="X39" s="123"/>
    </row>
    <row r="40" spans="13:24" ht="14.25">
      <c r="M40" s="123"/>
      <c r="N40" s="123"/>
      <c r="O40" s="123"/>
      <c r="P40" s="123"/>
      <c r="Q40" s="123"/>
      <c r="R40" s="123"/>
      <c r="S40" s="123"/>
      <c r="X40" s="123"/>
    </row>
    <row r="41" spans="13:24" ht="14.25">
      <c r="M41" s="123"/>
      <c r="N41" s="123"/>
      <c r="O41" s="123"/>
      <c r="P41" s="123"/>
      <c r="Q41" s="123"/>
      <c r="R41" s="123"/>
      <c r="S41" s="123"/>
      <c r="X41" s="123"/>
    </row>
    <row r="42" spans="13:24" ht="14.25">
      <c r="M42" s="123"/>
      <c r="N42" s="123"/>
      <c r="O42" s="123"/>
      <c r="P42" s="123"/>
      <c r="Q42" s="123"/>
      <c r="R42" s="123"/>
      <c r="S42" s="123"/>
      <c r="X42" s="123"/>
    </row>
    <row r="43" spans="13:24" ht="14.25">
      <c r="M43" s="123"/>
      <c r="N43" s="123"/>
      <c r="O43" s="123"/>
      <c r="P43" s="123"/>
      <c r="Q43" s="123"/>
      <c r="R43" s="123"/>
      <c r="S43" s="123"/>
      <c r="X43" s="123"/>
    </row>
    <row r="44" spans="13:24" ht="14.25">
      <c r="M44" s="123"/>
      <c r="N44" s="123"/>
      <c r="O44" s="123"/>
      <c r="P44" s="123"/>
      <c r="Q44" s="123"/>
      <c r="R44" s="123"/>
      <c r="S44" s="123"/>
      <c r="X44" s="123"/>
    </row>
    <row r="45" spans="13:24" ht="14.25">
      <c r="M45" s="123"/>
      <c r="N45" s="123"/>
      <c r="O45" s="123"/>
      <c r="P45" s="123"/>
      <c r="Q45" s="123"/>
      <c r="R45" s="123"/>
      <c r="S45" s="123"/>
      <c r="X45" s="123"/>
    </row>
    <row r="46" spans="13:24" ht="14.25">
      <c r="M46" s="123"/>
      <c r="N46" s="123"/>
      <c r="O46" s="123"/>
      <c r="P46" s="123"/>
      <c r="Q46" s="123"/>
      <c r="R46" s="123"/>
      <c r="S46" s="123"/>
      <c r="X46" s="123"/>
    </row>
    <row r="47" spans="13:24" ht="14.25">
      <c r="M47" s="123"/>
      <c r="N47" s="123"/>
      <c r="O47" s="123"/>
      <c r="P47" s="123"/>
      <c r="Q47" s="123"/>
      <c r="R47" s="123"/>
      <c r="S47" s="123"/>
      <c r="X47" s="123"/>
    </row>
    <row r="48" spans="13:24" ht="14.25">
      <c r="M48" s="123"/>
      <c r="N48" s="123"/>
      <c r="O48" s="123"/>
      <c r="P48" s="123"/>
      <c r="Q48" s="123"/>
      <c r="R48" s="123"/>
      <c r="S48" s="123"/>
      <c r="X48" s="123"/>
    </row>
    <row r="49" spans="13:24" ht="14.25">
      <c r="M49" s="123"/>
      <c r="N49" s="123"/>
      <c r="O49" s="123"/>
      <c r="P49" s="123"/>
      <c r="Q49" s="123"/>
      <c r="R49" s="123"/>
      <c r="S49" s="123"/>
      <c r="X49" s="123"/>
    </row>
    <row r="50" spans="13:24" ht="14.25">
      <c r="M50" s="123"/>
      <c r="N50" s="123"/>
      <c r="O50" s="123"/>
      <c r="P50" s="123"/>
      <c r="Q50" s="123"/>
      <c r="R50" s="123"/>
      <c r="S50" s="123"/>
      <c r="X50" s="123"/>
    </row>
    <row r="51" spans="13:24" ht="14.25">
      <c r="M51" s="123"/>
      <c r="N51" s="123"/>
      <c r="O51" s="123"/>
      <c r="P51" s="123"/>
      <c r="Q51" s="123"/>
      <c r="R51" s="123"/>
      <c r="S51" s="123"/>
      <c r="X51" s="123"/>
    </row>
    <row r="52" spans="13:24" ht="14.25">
      <c r="M52" s="123"/>
      <c r="N52" s="123"/>
      <c r="O52" s="123"/>
      <c r="P52" s="123"/>
      <c r="Q52" s="123"/>
      <c r="R52" s="123"/>
      <c r="S52" s="123"/>
      <c r="X52" s="123"/>
    </row>
    <row r="53" spans="13:24" ht="14.25">
      <c r="M53" s="123"/>
      <c r="N53" s="123"/>
      <c r="O53" s="123"/>
      <c r="P53" s="123"/>
      <c r="Q53" s="123"/>
      <c r="R53" s="123"/>
      <c r="S53" s="123"/>
      <c r="X53" s="123"/>
    </row>
    <row r="54" spans="13:24" ht="14.25">
      <c r="M54" s="123"/>
      <c r="N54" s="123"/>
      <c r="O54" s="123"/>
      <c r="P54" s="123"/>
      <c r="Q54" s="123"/>
      <c r="R54" s="123"/>
      <c r="S54" s="123"/>
      <c r="X54" s="123"/>
    </row>
    <row r="55" spans="13:24" ht="14.25">
      <c r="M55" s="123"/>
      <c r="N55" s="123"/>
      <c r="O55" s="123"/>
      <c r="P55" s="123"/>
      <c r="Q55" s="123"/>
      <c r="R55" s="123"/>
      <c r="S55" s="123"/>
      <c r="X55" s="123"/>
    </row>
    <row r="56" spans="13:24" ht="14.25">
      <c r="M56" s="123"/>
      <c r="N56" s="123"/>
      <c r="O56" s="123"/>
      <c r="P56" s="123"/>
      <c r="Q56" s="123"/>
      <c r="R56" s="123"/>
      <c r="S56" s="123"/>
      <c r="X56" s="123"/>
    </row>
    <row r="57" spans="13:24" ht="14.25">
      <c r="M57" s="123"/>
      <c r="N57" s="123"/>
      <c r="O57" s="123"/>
      <c r="P57" s="123"/>
      <c r="Q57" s="123"/>
      <c r="R57" s="123"/>
      <c r="S57" s="123"/>
      <c r="X57" s="123"/>
    </row>
    <row r="58" spans="13:24" ht="14.25">
      <c r="M58" s="123"/>
      <c r="N58" s="123"/>
      <c r="O58" s="123"/>
      <c r="P58" s="123"/>
      <c r="Q58" s="123"/>
      <c r="R58" s="123"/>
      <c r="S58" s="123"/>
      <c r="X58" s="123"/>
    </row>
    <row r="59" spans="13:24" ht="14.25">
      <c r="M59" s="123"/>
      <c r="N59" s="123"/>
      <c r="O59" s="123"/>
      <c r="P59" s="123"/>
      <c r="Q59" s="123"/>
      <c r="R59" s="123"/>
      <c r="S59" s="123"/>
      <c r="X59" s="123"/>
    </row>
    <row r="60" spans="13:24" ht="14.25">
      <c r="M60" s="123"/>
      <c r="N60" s="123"/>
      <c r="O60" s="123"/>
      <c r="P60" s="123"/>
      <c r="Q60" s="123"/>
      <c r="R60" s="123"/>
      <c r="S60" s="123"/>
      <c r="X60" s="123"/>
    </row>
    <row r="61" spans="13:24" ht="14.25">
      <c r="M61" s="123"/>
      <c r="N61" s="123"/>
      <c r="O61" s="123"/>
      <c r="P61" s="123"/>
      <c r="Q61" s="123"/>
      <c r="R61" s="123"/>
      <c r="S61" s="123"/>
      <c r="X61" s="123"/>
    </row>
    <row r="62" spans="13:24" ht="14.25">
      <c r="M62" s="123"/>
      <c r="N62" s="123"/>
      <c r="O62" s="123"/>
      <c r="P62" s="123"/>
      <c r="Q62" s="123"/>
      <c r="R62" s="123"/>
      <c r="S62" s="123"/>
      <c r="X62" s="123"/>
    </row>
    <row r="63" spans="13:24" ht="14.25">
      <c r="M63" s="123"/>
      <c r="N63" s="123"/>
      <c r="O63" s="123"/>
      <c r="P63" s="123"/>
      <c r="Q63" s="123"/>
      <c r="R63" s="123"/>
      <c r="S63" s="123"/>
      <c r="X63" s="123"/>
    </row>
    <row r="64" spans="13:24" ht="14.25">
      <c r="M64" s="123"/>
      <c r="N64" s="123"/>
      <c r="O64" s="123"/>
      <c r="P64" s="123"/>
      <c r="Q64" s="123"/>
      <c r="R64" s="123"/>
      <c r="S64" s="123"/>
      <c r="X64" s="123"/>
    </row>
    <row r="65" spans="13:24" ht="14.25">
      <c r="M65" s="123"/>
      <c r="N65" s="123"/>
      <c r="O65" s="123"/>
      <c r="P65" s="123"/>
      <c r="Q65" s="123"/>
      <c r="R65" s="123"/>
      <c r="S65" s="123"/>
      <c r="X65" s="123"/>
    </row>
    <row r="66" spans="13:24" ht="14.25">
      <c r="M66" s="123"/>
      <c r="N66" s="123"/>
      <c r="O66" s="123"/>
      <c r="P66" s="123"/>
      <c r="Q66" s="123"/>
      <c r="R66" s="123"/>
      <c r="S66" s="123"/>
      <c r="X66" s="123"/>
    </row>
    <row r="67" spans="13:24" ht="14.25">
      <c r="M67" s="123"/>
      <c r="N67" s="123"/>
      <c r="O67" s="123"/>
      <c r="P67" s="123"/>
      <c r="Q67" s="123"/>
      <c r="R67" s="123"/>
      <c r="S67" s="123"/>
      <c r="X67" s="123"/>
    </row>
    <row r="68" spans="13:24" ht="14.25">
      <c r="M68" s="123"/>
      <c r="N68" s="123"/>
      <c r="O68" s="123"/>
      <c r="P68" s="123"/>
      <c r="Q68" s="123"/>
      <c r="R68" s="123"/>
      <c r="S68" s="123"/>
      <c r="X68" s="123"/>
    </row>
    <row r="69" spans="13:24" ht="14.25">
      <c r="M69" s="123"/>
      <c r="N69" s="123"/>
      <c r="O69" s="123"/>
      <c r="P69" s="123"/>
      <c r="Q69" s="123"/>
      <c r="R69" s="123"/>
      <c r="S69" s="123"/>
      <c r="X69" s="123"/>
    </row>
    <row r="70" spans="13:24" ht="14.25">
      <c r="M70" s="123"/>
      <c r="N70" s="123"/>
      <c r="O70" s="123"/>
      <c r="P70" s="123"/>
      <c r="Q70" s="123"/>
      <c r="R70" s="123"/>
      <c r="S70" s="123"/>
      <c r="X70" s="123"/>
    </row>
    <row r="71" spans="13:24" ht="14.25">
      <c r="M71" s="123"/>
      <c r="N71" s="123"/>
      <c r="O71" s="123"/>
      <c r="P71" s="123"/>
      <c r="Q71" s="123"/>
      <c r="R71" s="123"/>
      <c r="S71" s="123"/>
      <c r="X71" s="123"/>
    </row>
    <row r="72" spans="13:24" ht="14.25">
      <c r="M72" s="123"/>
      <c r="N72" s="123"/>
      <c r="O72" s="123"/>
      <c r="P72" s="123"/>
      <c r="Q72" s="123"/>
      <c r="R72" s="123"/>
      <c r="S72" s="123"/>
      <c r="X72" s="123"/>
    </row>
    <row r="73" spans="13:24" ht="14.25">
      <c r="M73" s="123"/>
      <c r="N73" s="123"/>
      <c r="O73" s="123"/>
      <c r="P73" s="123"/>
      <c r="Q73" s="123"/>
      <c r="R73" s="123"/>
      <c r="S73" s="123"/>
      <c r="X73" s="123"/>
    </row>
    <row r="74" spans="13:24" ht="14.25">
      <c r="M74" s="123"/>
      <c r="N74" s="123"/>
      <c r="O74" s="123"/>
      <c r="P74" s="123"/>
      <c r="Q74" s="123"/>
      <c r="R74" s="123"/>
      <c r="S74" s="123"/>
      <c r="X74" s="123"/>
    </row>
    <row r="75" spans="13:24" ht="14.25">
      <c r="M75" s="123"/>
      <c r="N75" s="123"/>
      <c r="O75" s="123"/>
      <c r="P75" s="123"/>
      <c r="Q75" s="123"/>
      <c r="R75" s="123"/>
      <c r="S75" s="123"/>
      <c r="X75" s="123"/>
    </row>
    <row r="76" spans="13:24" ht="14.25">
      <c r="M76" s="123"/>
      <c r="N76" s="123"/>
      <c r="O76" s="123"/>
      <c r="P76" s="123"/>
      <c r="Q76" s="123"/>
      <c r="R76" s="123"/>
      <c r="S76" s="123"/>
      <c r="X76" s="123"/>
    </row>
    <row r="77" spans="13:24" ht="14.25">
      <c r="M77" s="123"/>
      <c r="N77" s="123"/>
      <c r="O77" s="123"/>
      <c r="P77" s="123"/>
      <c r="Q77" s="123"/>
      <c r="R77" s="123"/>
      <c r="S77" s="123"/>
      <c r="X77" s="123"/>
    </row>
    <row r="78" spans="13:24" ht="14.25">
      <c r="M78" s="123"/>
      <c r="N78" s="123"/>
      <c r="O78" s="123"/>
      <c r="P78" s="123"/>
      <c r="Q78" s="123"/>
      <c r="R78" s="123"/>
      <c r="S78" s="123"/>
      <c r="X78" s="123"/>
    </row>
    <row r="79" spans="13:24" ht="14.25">
      <c r="M79" s="123"/>
      <c r="N79" s="123"/>
      <c r="O79" s="123"/>
      <c r="P79" s="123"/>
      <c r="Q79" s="123"/>
      <c r="R79" s="123"/>
      <c r="S79" s="123"/>
      <c r="X79" s="123"/>
    </row>
    <row r="80" spans="13:24" ht="14.25">
      <c r="M80" s="123"/>
      <c r="N80" s="123"/>
      <c r="O80" s="123"/>
      <c r="P80" s="123"/>
      <c r="Q80" s="123"/>
      <c r="R80" s="123"/>
      <c r="S80" s="123"/>
      <c r="X80" s="123"/>
    </row>
    <row r="81" spans="13:24" ht="14.25">
      <c r="M81" s="123"/>
      <c r="N81" s="123"/>
      <c r="O81" s="123"/>
      <c r="P81" s="123"/>
      <c r="Q81" s="123"/>
      <c r="R81" s="123"/>
      <c r="S81" s="123"/>
      <c r="X81" s="123"/>
    </row>
    <row r="82" spans="13:24" ht="14.25">
      <c r="M82" s="123"/>
      <c r="N82" s="123"/>
      <c r="O82" s="123"/>
      <c r="P82" s="123"/>
      <c r="Q82" s="123"/>
      <c r="R82" s="123"/>
      <c r="S82" s="123"/>
      <c r="X82" s="123"/>
    </row>
    <row r="83" spans="13:24" ht="14.25">
      <c r="M83" s="123"/>
      <c r="N83" s="123"/>
      <c r="O83" s="123"/>
      <c r="P83" s="123"/>
      <c r="Q83" s="123"/>
      <c r="R83" s="123"/>
      <c r="S83" s="123"/>
      <c r="X83" s="123"/>
    </row>
    <row r="84" spans="13:24" ht="14.25">
      <c r="M84" s="123"/>
      <c r="N84" s="123"/>
      <c r="O84" s="123"/>
      <c r="P84" s="123"/>
      <c r="Q84" s="123"/>
      <c r="R84" s="123"/>
      <c r="S84" s="123"/>
      <c r="X84" s="123"/>
    </row>
    <row r="85" spans="13:24" ht="14.25">
      <c r="M85" s="123"/>
      <c r="N85" s="123"/>
      <c r="O85" s="123"/>
      <c r="P85" s="123"/>
      <c r="Q85" s="123"/>
      <c r="R85" s="123"/>
      <c r="S85" s="123"/>
      <c r="X85" s="123"/>
    </row>
    <row r="86" spans="13:24" ht="14.25">
      <c r="M86" s="123"/>
      <c r="N86" s="123"/>
      <c r="O86" s="123"/>
      <c r="P86" s="123"/>
      <c r="Q86" s="123"/>
      <c r="R86" s="123"/>
      <c r="S86" s="123"/>
      <c r="X86" s="123"/>
    </row>
    <row r="87" spans="13:24" ht="14.25">
      <c r="M87" s="123"/>
      <c r="N87" s="123"/>
      <c r="O87" s="123"/>
      <c r="P87" s="123"/>
      <c r="Q87" s="123"/>
      <c r="R87" s="123"/>
      <c r="S87" s="123"/>
      <c r="X87" s="123"/>
    </row>
    <row r="88" spans="13:24" ht="14.25">
      <c r="M88" s="123"/>
      <c r="N88" s="123"/>
      <c r="O88" s="123"/>
      <c r="P88" s="123"/>
      <c r="Q88" s="123"/>
      <c r="R88" s="123"/>
      <c r="S88" s="123"/>
      <c r="X88" s="123"/>
    </row>
    <row r="89" spans="13:24" ht="14.25">
      <c r="M89" s="123"/>
      <c r="N89" s="123"/>
      <c r="O89" s="123"/>
      <c r="P89" s="123"/>
      <c r="Q89" s="123"/>
      <c r="R89" s="123"/>
      <c r="S89" s="123"/>
      <c r="X89" s="123"/>
    </row>
    <row r="90" spans="13:24" ht="14.25">
      <c r="M90" s="123"/>
      <c r="N90" s="123"/>
      <c r="O90" s="123"/>
      <c r="P90" s="123"/>
      <c r="Q90" s="123"/>
      <c r="R90" s="123"/>
      <c r="S90" s="123"/>
      <c r="X90" s="123"/>
    </row>
    <row r="91" spans="13:24" ht="14.25">
      <c r="M91" s="123"/>
      <c r="N91" s="123"/>
      <c r="O91" s="123"/>
      <c r="P91" s="123"/>
      <c r="Q91" s="123"/>
      <c r="R91" s="123"/>
      <c r="S91" s="123"/>
      <c r="X91" s="123"/>
    </row>
    <row r="92" spans="13:24" ht="14.25">
      <c r="M92" s="123"/>
      <c r="N92" s="123"/>
      <c r="O92" s="123"/>
      <c r="P92" s="123"/>
      <c r="Q92" s="123"/>
      <c r="R92" s="123"/>
      <c r="S92" s="123"/>
      <c r="X92" s="123"/>
    </row>
    <row r="93" spans="13:24" ht="14.25">
      <c r="M93" s="123"/>
      <c r="N93" s="123"/>
      <c r="O93" s="123"/>
      <c r="P93" s="123"/>
      <c r="Q93" s="123"/>
      <c r="R93" s="123"/>
      <c r="S93" s="123"/>
      <c r="X93" s="123"/>
    </row>
    <row r="94" spans="13:24" ht="14.25">
      <c r="M94" s="123"/>
      <c r="N94" s="123"/>
      <c r="O94" s="123"/>
      <c r="P94" s="123"/>
      <c r="Q94" s="123"/>
      <c r="R94" s="123"/>
      <c r="S94" s="123"/>
      <c r="X94" s="123"/>
    </row>
    <row r="95" spans="13:24" ht="14.25">
      <c r="M95" s="123"/>
      <c r="N95" s="123"/>
      <c r="O95" s="123"/>
      <c r="P95" s="123"/>
      <c r="Q95" s="123"/>
      <c r="R95" s="123"/>
      <c r="S95" s="123"/>
      <c r="X95" s="123"/>
    </row>
    <row r="96" spans="13:24" ht="14.25">
      <c r="M96" s="123"/>
      <c r="N96" s="123"/>
      <c r="O96" s="123"/>
      <c r="P96" s="123"/>
      <c r="Q96" s="123"/>
      <c r="R96" s="123"/>
      <c r="S96" s="123"/>
      <c r="X96" s="123"/>
    </row>
    <row r="97" spans="13:24" ht="14.25">
      <c r="M97" s="123"/>
      <c r="N97" s="123"/>
      <c r="O97" s="123"/>
      <c r="P97" s="123"/>
      <c r="Q97" s="123"/>
      <c r="R97" s="123"/>
      <c r="S97" s="123"/>
      <c r="X97" s="123"/>
    </row>
    <row r="98" spans="13:24" ht="14.25">
      <c r="M98" s="123"/>
      <c r="N98" s="123"/>
      <c r="O98" s="123"/>
      <c r="P98" s="123"/>
      <c r="Q98" s="123"/>
      <c r="R98" s="123"/>
      <c r="S98" s="123"/>
      <c r="X98" s="123"/>
    </row>
    <row r="99" spans="13:24" ht="14.25">
      <c r="M99" s="123"/>
      <c r="N99" s="123"/>
      <c r="O99" s="123"/>
      <c r="P99" s="123"/>
      <c r="Q99" s="123"/>
      <c r="R99" s="123"/>
      <c r="S99" s="123"/>
      <c r="X99" s="123"/>
    </row>
    <row r="100" spans="13:24" ht="14.25">
      <c r="M100" s="123"/>
      <c r="N100" s="123"/>
      <c r="O100" s="123"/>
      <c r="P100" s="123"/>
      <c r="Q100" s="123"/>
      <c r="R100" s="123"/>
      <c r="S100" s="123"/>
      <c r="X100" s="123"/>
    </row>
    <row r="101" spans="13:24" ht="14.25">
      <c r="M101" s="123"/>
      <c r="N101" s="123"/>
      <c r="O101" s="123"/>
      <c r="P101" s="123"/>
      <c r="Q101" s="123"/>
      <c r="R101" s="123"/>
      <c r="S101" s="123"/>
      <c r="X101" s="123"/>
    </row>
    <row r="102" spans="13:24" ht="14.25">
      <c r="M102" s="123"/>
      <c r="N102" s="123"/>
      <c r="O102" s="123"/>
      <c r="P102" s="123"/>
      <c r="Q102" s="123"/>
      <c r="R102" s="123"/>
      <c r="S102" s="123"/>
      <c r="X102" s="123"/>
    </row>
    <row r="103" spans="13:24" ht="14.25">
      <c r="M103" s="123"/>
      <c r="N103" s="123"/>
      <c r="O103" s="123"/>
      <c r="P103" s="123"/>
      <c r="Q103" s="123"/>
      <c r="R103" s="123"/>
      <c r="S103" s="123"/>
      <c r="X103" s="123"/>
    </row>
    <row r="104" spans="13:24" ht="14.25">
      <c r="M104" s="123"/>
      <c r="N104" s="123"/>
      <c r="O104" s="123"/>
      <c r="P104" s="123"/>
      <c r="Q104" s="123"/>
      <c r="R104" s="123"/>
      <c r="S104" s="123"/>
      <c r="X104" s="123"/>
    </row>
    <row r="105" spans="13:24" ht="14.25">
      <c r="M105" s="123"/>
      <c r="N105" s="123"/>
      <c r="O105" s="123"/>
      <c r="P105" s="123"/>
      <c r="Q105" s="123"/>
      <c r="R105" s="123"/>
      <c r="S105" s="123"/>
      <c r="X105" s="123"/>
    </row>
    <row r="106" spans="13:24" ht="14.25">
      <c r="M106" s="123"/>
      <c r="N106" s="123"/>
      <c r="O106" s="123"/>
      <c r="P106" s="123"/>
      <c r="Q106" s="123"/>
      <c r="R106" s="123"/>
      <c r="S106" s="123"/>
      <c r="X106" s="123"/>
    </row>
    <row r="107" spans="13:24" ht="14.25">
      <c r="M107" s="123"/>
      <c r="N107" s="123"/>
      <c r="O107" s="123"/>
      <c r="P107" s="123"/>
      <c r="Q107" s="123"/>
      <c r="R107" s="123"/>
      <c r="S107" s="123"/>
      <c r="X107" s="123"/>
    </row>
    <row r="108" spans="13:24" ht="14.25">
      <c r="M108" s="123"/>
      <c r="N108" s="123"/>
      <c r="O108" s="123"/>
      <c r="P108" s="123"/>
      <c r="Q108" s="123"/>
      <c r="R108" s="123"/>
      <c r="S108" s="123"/>
      <c r="X108" s="123"/>
    </row>
    <row r="109" spans="13:24" ht="14.25">
      <c r="M109" s="123"/>
      <c r="N109" s="123"/>
      <c r="O109" s="123"/>
      <c r="P109" s="123"/>
      <c r="Q109" s="123"/>
      <c r="R109" s="123"/>
      <c r="S109" s="123"/>
      <c r="X109" s="123"/>
    </row>
    <row r="110" spans="13:24" ht="14.25">
      <c r="M110" s="123"/>
      <c r="N110" s="123"/>
      <c r="O110" s="123"/>
      <c r="P110" s="123"/>
      <c r="Q110" s="123"/>
      <c r="R110" s="123"/>
      <c r="S110" s="123"/>
      <c r="X110" s="123"/>
    </row>
    <row r="111" spans="13:24" ht="14.25">
      <c r="M111" s="123"/>
      <c r="N111" s="123"/>
      <c r="O111" s="123"/>
      <c r="P111" s="123"/>
      <c r="Q111" s="123"/>
      <c r="R111" s="123"/>
      <c r="S111" s="123"/>
      <c r="X111" s="123"/>
    </row>
    <row r="112" spans="13:24" ht="14.25">
      <c r="M112" s="123"/>
      <c r="N112" s="123"/>
      <c r="O112" s="123"/>
      <c r="P112" s="123"/>
      <c r="Q112" s="123"/>
      <c r="R112" s="123"/>
      <c r="S112" s="123"/>
      <c r="X112" s="123"/>
    </row>
    <row r="113" spans="13:24" ht="14.25">
      <c r="M113" s="123"/>
      <c r="N113" s="123"/>
      <c r="O113" s="123"/>
      <c r="P113" s="123"/>
      <c r="Q113" s="123"/>
      <c r="R113" s="123"/>
      <c r="S113" s="123"/>
      <c r="X113" s="123"/>
    </row>
    <row r="114" spans="13:24" ht="14.25">
      <c r="M114" s="123"/>
      <c r="N114" s="123"/>
      <c r="O114" s="123"/>
      <c r="P114" s="123"/>
      <c r="Q114" s="123"/>
      <c r="R114" s="123"/>
      <c r="S114" s="123"/>
      <c r="X114" s="123"/>
    </row>
    <row r="115" spans="13:24" ht="14.25">
      <c r="M115" s="123"/>
      <c r="N115" s="123"/>
      <c r="O115" s="123"/>
      <c r="P115" s="123"/>
      <c r="Q115" s="123"/>
      <c r="R115" s="123"/>
      <c r="S115" s="123"/>
      <c r="X115" s="123"/>
    </row>
    <row r="116" spans="13:24" ht="14.25">
      <c r="M116" s="123"/>
      <c r="N116" s="123"/>
      <c r="O116" s="123"/>
      <c r="P116" s="123"/>
      <c r="Q116" s="123"/>
      <c r="R116" s="123"/>
      <c r="S116" s="123"/>
      <c r="X116" s="123"/>
    </row>
    <row r="117" spans="13:24" ht="14.25">
      <c r="M117" s="123"/>
      <c r="N117" s="123"/>
      <c r="O117" s="123"/>
      <c r="P117" s="123"/>
      <c r="Q117" s="123"/>
      <c r="R117" s="123"/>
      <c r="S117" s="123"/>
      <c r="X117" s="123"/>
    </row>
    <row r="118" spans="13:24" ht="14.25">
      <c r="M118" s="123"/>
      <c r="N118" s="123"/>
      <c r="O118" s="123"/>
      <c r="P118" s="123"/>
      <c r="Q118" s="123"/>
      <c r="R118" s="123"/>
      <c r="S118" s="123"/>
      <c r="X118" s="123"/>
    </row>
    <row r="119" spans="13:24" ht="14.25">
      <c r="M119" s="123"/>
      <c r="N119" s="123"/>
      <c r="O119" s="123"/>
      <c r="P119" s="123"/>
      <c r="Q119" s="123"/>
      <c r="R119" s="123"/>
      <c r="S119" s="123"/>
      <c r="X119" s="123"/>
    </row>
    <row r="120" spans="13:24" ht="14.25">
      <c r="M120" s="123"/>
      <c r="N120" s="123"/>
      <c r="O120" s="123"/>
      <c r="P120" s="123"/>
      <c r="Q120" s="123"/>
      <c r="R120" s="123"/>
      <c r="S120" s="123"/>
      <c r="X120" s="123"/>
    </row>
    <row r="121" spans="13:24" ht="14.25">
      <c r="M121" s="123"/>
      <c r="N121" s="123"/>
      <c r="O121" s="123"/>
      <c r="P121" s="123"/>
      <c r="Q121" s="123"/>
      <c r="R121" s="123"/>
      <c r="S121" s="123"/>
      <c r="X121" s="123"/>
    </row>
    <row r="122" spans="13:24" ht="14.25">
      <c r="M122" s="123"/>
      <c r="N122" s="123"/>
      <c r="O122" s="123"/>
      <c r="P122" s="123"/>
      <c r="Q122" s="123"/>
      <c r="R122" s="123"/>
      <c r="S122" s="123"/>
      <c r="X122" s="123"/>
    </row>
    <row r="123" spans="13:24" ht="14.25">
      <c r="M123" s="123"/>
      <c r="N123" s="123"/>
      <c r="O123" s="123"/>
      <c r="P123" s="123"/>
      <c r="Q123" s="123"/>
      <c r="R123" s="123"/>
      <c r="S123" s="123"/>
      <c r="X123" s="123"/>
    </row>
    <row r="124" spans="13:24" ht="14.25">
      <c r="M124" s="123"/>
      <c r="N124" s="123"/>
      <c r="O124" s="123"/>
      <c r="P124" s="123"/>
      <c r="Q124" s="123"/>
      <c r="R124" s="123"/>
      <c r="S124" s="123"/>
      <c r="X124" s="123"/>
    </row>
    <row r="125" spans="13:24" ht="14.25">
      <c r="M125" s="123"/>
      <c r="N125" s="123"/>
      <c r="O125" s="123"/>
      <c r="P125" s="123"/>
      <c r="Q125" s="123"/>
      <c r="R125" s="123"/>
      <c r="S125" s="123"/>
      <c r="X125" s="123"/>
    </row>
    <row r="126" spans="13:24" ht="14.25">
      <c r="M126" s="123"/>
      <c r="N126" s="123"/>
      <c r="O126" s="123"/>
      <c r="P126" s="123"/>
      <c r="Q126" s="123"/>
      <c r="R126" s="123"/>
      <c r="S126" s="123"/>
      <c r="X126" s="123"/>
    </row>
    <row r="127" spans="13:24" ht="14.25">
      <c r="M127" s="123"/>
      <c r="N127" s="123"/>
      <c r="O127" s="123"/>
      <c r="P127" s="123"/>
      <c r="Q127" s="123"/>
      <c r="R127" s="123"/>
      <c r="S127" s="123"/>
      <c r="X127" s="123"/>
    </row>
    <row r="128" spans="13:24" ht="14.25">
      <c r="M128" s="123"/>
      <c r="N128" s="123"/>
      <c r="O128" s="123"/>
      <c r="P128" s="123"/>
      <c r="Q128" s="123"/>
      <c r="R128" s="123"/>
      <c r="S128" s="123"/>
      <c r="X128" s="123"/>
    </row>
    <row r="129" spans="13:24" ht="14.25">
      <c r="M129" s="123"/>
      <c r="N129" s="123"/>
      <c r="O129" s="123"/>
      <c r="P129" s="123"/>
      <c r="Q129" s="123"/>
      <c r="R129" s="123"/>
      <c r="S129" s="123"/>
      <c r="X129" s="123"/>
    </row>
    <row r="130" spans="13:24" ht="14.25">
      <c r="M130" s="123"/>
      <c r="N130" s="123"/>
      <c r="O130" s="123"/>
      <c r="P130" s="123"/>
      <c r="Q130" s="123"/>
      <c r="R130" s="123"/>
      <c r="S130" s="123"/>
      <c r="X130" s="123"/>
    </row>
    <row r="131" spans="13:24" ht="14.25">
      <c r="M131" s="123"/>
      <c r="N131" s="123"/>
      <c r="O131" s="123"/>
      <c r="P131" s="123"/>
      <c r="Q131" s="123"/>
      <c r="R131" s="123"/>
      <c r="S131" s="123"/>
      <c r="X131" s="123"/>
    </row>
    <row r="132" spans="13:24" ht="14.25">
      <c r="M132" s="123"/>
      <c r="N132" s="123"/>
      <c r="O132" s="123"/>
      <c r="P132" s="123"/>
      <c r="Q132" s="123"/>
      <c r="R132" s="123"/>
      <c r="S132" s="123"/>
      <c r="X132" s="123"/>
    </row>
    <row r="133" spans="13:24" ht="14.25">
      <c r="M133" s="123"/>
      <c r="N133" s="123"/>
      <c r="O133" s="123"/>
      <c r="P133" s="123"/>
      <c r="Q133" s="123"/>
      <c r="R133" s="123"/>
      <c r="S133" s="123"/>
      <c r="X133" s="123"/>
    </row>
    <row r="134" spans="13:24" ht="14.25">
      <c r="M134" s="123"/>
      <c r="N134" s="123"/>
      <c r="O134" s="123"/>
      <c r="P134" s="123"/>
      <c r="Q134" s="123"/>
      <c r="R134" s="123"/>
      <c r="S134" s="123"/>
      <c r="X134" s="123"/>
    </row>
    <row r="135" spans="13:24" ht="14.25">
      <c r="M135" s="123"/>
      <c r="N135" s="123"/>
      <c r="O135" s="123"/>
      <c r="P135" s="123"/>
      <c r="Q135" s="123"/>
      <c r="R135" s="123"/>
      <c r="S135" s="123"/>
      <c r="X135" s="123"/>
    </row>
    <row r="136" spans="13:24" ht="14.25">
      <c r="M136" s="123"/>
      <c r="N136" s="123"/>
      <c r="O136" s="123"/>
      <c r="P136" s="123"/>
      <c r="Q136" s="123"/>
      <c r="R136" s="123"/>
      <c r="S136" s="123"/>
      <c r="X136" s="123"/>
    </row>
    <row r="137" spans="13:24" ht="14.25">
      <c r="M137" s="123"/>
      <c r="N137" s="123"/>
      <c r="O137" s="123"/>
      <c r="P137" s="123"/>
      <c r="Q137" s="123"/>
      <c r="R137" s="123"/>
      <c r="S137" s="123"/>
      <c r="X137" s="123"/>
    </row>
    <row r="138" spans="13:24" ht="14.25">
      <c r="M138" s="123"/>
      <c r="N138" s="123"/>
      <c r="O138" s="123"/>
      <c r="P138" s="123"/>
      <c r="Q138" s="123"/>
      <c r="R138" s="123"/>
      <c r="S138" s="123"/>
      <c r="X138" s="123"/>
    </row>
    <row r="139" spans="13:24" ht="14.25">
      <c r="M139" s="123"/>
      <c r="N139" s="123"/>
      <c r="O139" s="123"/>
      <c r="P139" s="123"/>
      <c r="Q139" s="123"/>
      <c r="R139" s="123"/>
      <c r="S139" s="123"/>
      <c r="X139" s="123"/>
    </row>
    <row r="140" spans="13:24" ht="14.25">
      <c r="M140" s="123"/>
      <c r="N140" s="123"/>
      <c r="O140" s="123"/>
      <c r="P140" s="123"/>
      <c r="Q140" s="123"/>
      <c r="R140" s="123"/>
      <c r="S140" s="123"/>
      <c r="X140" s="123"/>
    </row>
    <row r="141" spans="13:24" ht="14.25">
      <c r="M141" s="123"/>
      <c r="N141" s="123"/>
      <c r="O141" s="123"/>
      <c r="P141" s="123"/>
      <c r="Q141" s="123"/>
      <c r="R141" s="123"/>
      <c r="S141" s="123"/>
      <c r="X141" s="123"/>
    </row>
    <row r="142" spans="13:24" ht="14.25">
      <c r="M142" s="123"/>
      <c r="N142" s="123"/>
      <c r="O142" s="123"/>
      <c r="P142" s="123"/>
      <c r="Q142" s="123"/>
      <c r="R142" s="123"/>
      <c r="S142" s="123"/>
      <c r="X142" s="123"/>
    </row>
    <row r="143" spans="13:24" ht="14.25">
      <c r="M143" s="123"/>
      <c r="N143" s="123"/>
      <c r="O143" s="123"/>
      <c r="P143" s="123"/>
      <c r="Q143" s="123"/>
      <c r="R143" s="123"/>
      <c r="S143" s="123"/>
      <c r="X143" s="123"/>
    </row>
    <row r="144" spans="13:24" ht="14.25">
      <c r="M144" s="123"/>
      <c r="N144" s="123"/>
      <c r="O144" s="123"/>
      <c r="P144" s="123"/>
      <c r="Q144" s="123"/>
      <c r="R144" s="123"/>
      <c r="S144" s="123"/>
      <c r="X144" s="123"/>
    </row>
    <row r="145" spans="13:24" ht="14.25">
      <c r="M145" s="123"/>
      <c r="N145" s="123"/>
      <c r="O145" s="123"/>
      <c r="P145" s="123"/>
      <c r="Q145" s="123"/>
      <c r="R145" s="123"/>
      <c r="S145" s="123"/>
      <c r="X145" s="123"/>
    </row>
    <row r="146" spans="13:24" ht="14.25">
      <c r="M146" s="123"/>
      <c r="N146" s="123"/>
      <c r="O146" s="123"/>
      <c r="P146" s="123"/>
      <c r="Q146" s="123"/>
      <c r="R146" s="123"/>
      <c r="S146" s="123"/>
      <c r="X146" s="123"/>
    </row>
    <row r="147" spans="13:24" ht="14.25">
      <c r="M147" s="123"/>
      <c r="N147" s="123"/>
      <c r="O147" s="123"/>
      <c r="P147" s="123"/>
      <c r="Q147" s="123"/>
      <c r="R147" s="123"/>
      <c r="S147" s="123"/>
      <c r="X147" s="123"/>
    </row>
    <row r="148" spans="13:24" ht="14.25">
      <c r="M148" s="123"/>
      <c r="N148" s="123"/>
      <c r="O148" s="123"/>
      <c r="P148" s="123"/>
      <c r="Q148" s="123"/>
      <c r="R148" s="123"/>
      <c r="S148" s="123"/>
      <c r="X148" s="123"/>
    </row>
    <row r="149" spans="13:24" ht="14.25">
      <c r="M149" s="123"/>
      <c r="N149" s="123"/>
      <c r="O149" s="123"/>
      <c r="P149" s="123"/>
      <c r="Q149" s="123"/>
      <c r="R149" s="123"/>
      <c r="S149" s="123"/>
      <c r="X149" s="123"/>
    </row>
    <row r="150" spans="13:24" ht="14.25">
      <c r="M150" s="123"/>
      <c r="N150" s="123"/>
      <c r="O150" s="123"/>
      <c r="P150" s="123"/>
      <c r="Q150" s="123"/>
      <c r="R150" s="123"/>
      <c r="S150" s="123"/>
      <c r="X150" s="123"/>
    </row>
    <row r="151" spans="13:24" ht="14.25">
      <c r="M151" s="123"/>
      <c r="N151" s="123"/>
      <c r="O151" s="123"/>
      <c r="P151" s="123"/>
      <c r="Q151" s="123"/>
      <c r="R151" s="123"/>
      <c r="S151" s="123"/>
      <c r="X151" s="123"/>
    </row>
    <row r="152" spans="13:24" ht="14.25">
      <c r="M152" s="123"/>
      <c r="N152" s="123"/>
      <c r="O152" s="123"/>
      <c r="P152" s="123"/>
      <c r="Q152" s="123"/>
      <c r="R152" s="123"/>
      <c r="S152" s="123"/>
      <c r="X152" s="123"/>
    </row>
    <row r="153" spans="13:24" ht="14.25">
      <c r="M153" s="123"/>
      <c r="N153" s="123"/>
      <c r="O153" s="123"/>
      <c r="P153" s="123"/>
      <c r="Q153" s="123"/>
      <c r="R153" s="123"/>
      <c r="S153" s="123"/>
      <c r="X153" s="123"/>
    </row>
    <row r="154" spans="13:24" ht="14.25">
      <c r="M154" s="123"/>
      <c r="N154" s="123"/>
      <c r="O154" s="123"/>
      <c r="P154" s="123"/>
      <c r="Q154" s="123"/>
      <c r="R154" s="123"/>
      <c r="S154" s="123"/>
      <c r="X154" s="123"/>
    </row>
    <row r="155" spans="13:24" ht="14.25">
      <c r="M155" s="123"/>
      <c r="N155" s="123"/>
      <c r="O155" s="123"/>
      <c r="P155" s="123"/>
      <c r="Q155" s="123"/>
      <c r="R155" s="123"/>
      <c r="S155" s="123"/>
      <c r="X155" s="123"/>
    </row>
    <row r="156" spans="13:24" ht="14.25">
      <c r="M156" s="123"/>
      <c r="N156" s="123"/>
      <c r="O156" s="123"/>
      <c r="P156" s="123"/>
      <c r="Q156" s="123"/>
      <c r="R156" s="123"/>
      <c r="S156" s="123"/>
      <c r="X156" s="123"/>
    </row>
    <row r="157" spans="13:24" ht="14.25">
      <c r="M157" s="123"/>
      <c r="N157" s="123"/>
      <c r="O157" s="123"/>
      <c r="P157" s="123"/>
      <c r="Q157" s="123"/>
      <c r="R157" s="123"/>
      <c r="S157" s="123"/>
      <c r="X157" s="123"/>
    </row>
    <row r="158" spans="13:24" ht="14.25">
      <c r="M158" s="123"/>
      <c r="N158" s="123"/>
      <c r="O158" s="123"/>
      <c r="P158" s="123"/>
      <c r="Q158" s="123"/>
      <c r="R158" s="123"/>
      <c r="S158" s="123"/>
      <c r="X158" s="123"/>
    </row>
    <row r="159" spans="13:24" ht="14.25">
      <c r="M159" s="123"/>
      <c r="N159" s="123"/>
      <c r="O159" s="123"/>
      <c r="P159" s="123"/>
      <c r="Q159" s="123"/>
      <c r="R159" s="123"/>
      <c r="S159" s="123"/>
      <c r="X159" s="123"/>
    </row>
    <row r="160" spans="13:24" ht="14.25">
      <c r="M160" s="123"/>
      <c r="N160" s="123"/>
      <c r="O160" s="123"/>
      <c r="P160" s="123"/>
      <c r="Q160" s="123"/>
      <c r="R160" s="123"/>
      <c r="S160" s="123"/>
      <c r="X160" s="123"/>
    </row>
    <row r="161" spans="13:24" ht="14.25">
      <c r="M161" s="123"/>
      <c r="N161" s="123"/>
      <c r="O161" s="123"/>
      <c r="P161" s="123"/>
      <c r="Q161" s="123"/>
      <c r="R161" s="123"/>
      <c r="S161" s="123"/>
      <c r="X161" s="123"/>
    </row>
    <row r="162" spans="13:24" ht="14.25">
      <c r="M162" s="123"/>
      <c r="N162" s="123"/>
      <c r="O162" s="123"/>
      <c r="P162" s="123"/>
      <c r="Q162" s="123"/>
      <c r="R162" s="123"/>
      <c r="S162" s="123"/>
      <c r="X162" s="123"/>
    </row>
    <row r="163" spans="13:24" ht="14.25">
      <c r="M163" s="123"/>
      <c r="N163" s="123"/>
      <c r="O163" s="123"/>
      <c r="P163" s="123"/>
      <c r="Q163" s="123"/>
      <c r="R163" s="123"/>
      <c r="S163" s="123"/>
      <c r="X163" s="123"/>
    </row>
    <row r="164" spans="13:24" ht="14.25">
      <c r="M164" s="123"/>
      <c r="N164" s="123"/>
      <c r="O164" s="123"/>
      <c r="P164" s="123"/>
      <c r="Q164" s="123"/>
      <c r="R164" s="123"/>
      <c r="S164" s="123"/>
      <c r="X164" s="123"/>
    </row>
    <row r="165" spans="13:24" ht="14.25">
      <c r="M165" s="123"/>
      <c r="N165" s="123"/>
      <c r="O165" s="123"/>
      <c r="P165" s="123"/>
      <c r="Q165" s="123"/>
      <c r="R165" s="123"/>
      <c r="S165" s="123"/>
      <c r="X165" s="123"/>
    </row>
    <row r="166" spans="13:24" ht="14.25">
      <c r="M166" s="123"/>
      <c r="N166" s="123"/>
      <c r="O166" s="123"/>
      <c r="P166" s="123"/>
      <c r="Q166" s="123"/>
      <c r="R166" s="123"/>
      <c r="S166" s="123"/>
      <c r="X166" s="123"/>
    </row>
    <row r="167" spans="13:24" ht="14.25">
      <c r="M167" s="123"/>
      <c r="N167" s="123"/>
      <c r="O167" s="123"/>
      <c r="P167" s="123"/>
      <c r="Q167" s="123"/>
      <c r="R167" s="123"/>
      <c r="S167" s="123"/>
      <c r="X167" s="123"/>
    </row>
    <row r="168" spans="13:24" ht="14.25">
      <c r="M168" s="123"/>
      <c r="N168" s="123"/>
      <c r="O168" s="123"/>
      <c r="P168" s="123"/>
      <c r="Q168" s="123"/>
      <c r="R168" s="123"/>
      <c r="S168" s="123"/>
      <c r="X168" s="123"/>
    </row>
    <row r="169" spans="13:24" ht="14.25">
      <c r="M169" s="123"/>
      <c r="N169" s="123"/>
      <c r="O169" s="123"/>
      <c r="P169" s="123"/>
      <c r="Q169" s="123"/>
      <c r="R169" s="123"/>
      <c r="S169" s="123"/>
      <c r="X169" s="123"/>
    </row>
    <row r="170" spans="13:24" ht="14.25">
      <c r="M170" s="123"/>
      <c r="N170" s="123"/>
      <c r="O170" s="123"/>
      <c r="P170" s="123"/>
      <c r="Q170" s="123"/>
      <c r="R170" s="123"/>
      <c r="S170" s="123"/>
      <c r="X170" s="123"/>
    </row>
    <row r="171" spans="13:24" ht="14.25">
      <c r="M171" s="123"/>
      <c r="N171" s="123"/>
      <c r="O171" s="123"/>
      <c r="P171" s="123"/>
      <c r="Q171" s="123"/>
      <c r="R171" s="123"/>
      <c r="S171" s="123"/>
      <c r="X171" s="123"/>
    </row>
    <row r="172" spans="13:24" ht="14.25">
      <c r="M172" s="123"/>
      <c r="N172" s="123"/>
      <c r="O172" s="123"/>
      <c r="P172" s="123"/>
      <c r="Q172" s="123"/>
      <c r="R172" s="123"/>
      <c r="S172" s="123"/>
      <c r="X172" s="123"/>
    </row>
    <row r="173" spans="13:24" ht="14.25">
      <c r="M173" s="123"/>
      <c r="N173" s="123"/>
      <c r="O173" s="123"/>
      <c r="P173" s="123"/>
      <c r="Q173" s="123"/>
      <c r="R173" s="123"/>
      <c r="S173" s="123"/>
      <c r="X173" s="123"/>
    </row>
    <row r="174" spans="13:24" ht="14.25">
      <c r="M174" s="123"/>
      <c r="N174" s="123"/>
      <c r="O174" s="123"/>
      <c r="P174" s="123"/>
      <c r="Q174" s="123"/>
      <c r="R174" s="123"/>
      <c r="S174" s="123"/>
      <c r="X174" s="123"/>
    </row>
    <row r="175" spans="13:24" ht="14.25">
      <c r="M175" s="123"/>
      <c r="N175" s="123"/>
      <c r="O175" s="123"/>
      <c r="P175" s="123"/>
      <c r="Q175" s="123"/>
      <c r="R175" s="123"/>
      <c r="S175" s="123"/>
      <c r="X175" s="123"/>
    </row>
    <row r="176" spans="13:24" ht="14.25">
      <c r="M176" s="123"/>
      <c r="N176" s="123"/>
      <c r="O176" s="123"/>
      <c r="P176" s="123"/>
      <c r="Q176" s="123"/>
      <c r="R176" s="123"/>
      <c r="S176" s="123"/>
      <c r="X176" s="123"/>
    </row>
    <row r="177" spans="13:24" ht="14.25">
      <c r="M177" s="123"/>
      <c r="N177" s="123"/>
      <c r="O177" s="123"/>
      <c r="P177" s="123"/>
      <c r="Q177" s="123"/>
      <c r="R177" s="123"/>
      <c r="S177" s="123"/>
      <c r="X177" s="123"/>
    </row>
    <row r="178" spans="13:24" ht="14.25">
      <c r="M178" s="123"/>
      <c r="N178" s="123"/>
      <c r="O178" s="123"/>
      <c r="P178" s="123"/>
      <c r="Q178" s="123"/>
      <c r="R178" s="123"/>
      <c r="S178" s="123"/>
      <c r="X178" s="123"/>
    </row>
    <row r="179" spans="13:24" ht="14.25">
      <c r="M179" s="123"/>
      <c r="N179" s="123"/>
      <c r="O179" s="123"/>
      <c r="P179" s="123"/>
      <c r="Q179" s="123"/>
      <c r="R179" s="123"/>
      <c r="S179" s="123"/>
      <c r="X179" s="123"/>
    </row>
    <row r="180" spans="13:24" ht="14.25">
      <c r="M180" s="123"/>
      <c r="N180" s="123"/>
      <c r="O180" s="123"/>
      <c r="P180" s="123"/>
      <c r="Q180" s="123"/>
      <c r="R180" s="123"/>
      <c r="S180" s="123"/>
      <c r="X180" s="123"/>
    </row>
    <row r="181" spans="13:24" ht="14.25">
      <c r="M181" s="123"/>
      <c r="N181" s="123"/>
      <c r="O181" s="123"/>
      <c r="P181" s="123"/>
      <c r="Q181" s="123"/>
      <c r="R181" s="123"/>
      <c r="S181" s="123"/>
      <c r="X181" s="123"/>
    </row>
    <row r="182" spans="13:24" ht="14.25">
      <c r="M182" s="123"/>
      <c r="N182" s="123"/>
      <c r="O182" s="123"/>
      <c r="P182" s="123"/>
      <c r="Q182" s="123"/>
      <c r="R182" s="123"/>
      <c r="S182" s="123"/>
      <c r="X182" s="123"/>
    </row>
    <row r="183" spans="13:24" ht="14.25">
      <c r="M183" s="123"/>
      <c r="N183" s="123"/>
      <c r="O183" s="123"/>
      <c r="P183" s="123"/>
      <c r="Q183" s="123"/>
      <c r="R183" s="123"/>
      <c r="S183" s="123"/>
      <c r="X183" s="123"/>
    </row>
    <row r="184" spans="13:24" ht="14.25">
      <c r="M184" s="123"/>
      <c r="N184" s="123"/>
      <c r="O184" s="123"/>
      <c r="P184" s="123"/>
      <c r="Q184" s="123"/>
      <c r="R184" s="123"/>
      <c r="S184" s="123"/>
      <c r="X184" s="123"/>
    </row>
    <row r="185" spans="13:24" ht="14.25">
      <c r="M185" s="123"/>
      <c r="N185" s="123"/>
      <c r="O185" s="123"/>
      <c r="P185" s="123"/>
      <c r="Q185" s="123"/>
      <c r="R185" s="123"/>
      <c r="S185" s="123"/>
      <c r="X185" s="123"/>
    </row>
    <row r="186" spans="13:24" ht="14.25">
      <c r="M186" s="123"/>
      <c r="N186" s="123"/>
      <c r="O186" s="123"/>
      <c r="P186" s="123"/>
      <c r="Q186" s="123"/>
      <c r="R186" s="123"/>
      <c r="S186" s="123"/>
      <c r="X186" s="123"/>
    </row>
    <row r="187" spans="13:24" ht="14.25">
      <c r="M187" s="123"/>
      <c r="N187" s="123"/>
      <c r="O187" s="123"/>
      <c r="P187" s="123"/>
      <c r="Q187" s="123"/>
      <c r="R187" s="123"/>
      <c r="S187" s="123"/>
      <c r="X187" s="123"/>
    </row>
    <row r="188" spans="13:24" ht="14.25">
      <c r="M188" s="123"/>
      <c r="N188" s="123"/>
      <c r="O188" s="123"/>
      <c r="P188" s="123"/>
      <c r="Q188" s="123"/>
      <c r="R188" s="123"/>
      <c r="S188" s="123"/>
      <c r="X188" s="123"/>
    </row>
    <row r="189" spans="13:24" ht="14.25">
      <c r="M189" s="123"/>
      <c r="N189" s="123"/>
      <c r="O189" s="123"/>
      <c r="P189" s="123"/>
      <c r="Q189" s="123"/>
      <c r="R189" s="123"/>
      <c r="S189" s="123"/>
      <c r="X189" s="123"/>
    </row>
    <row r="190" spans="13:24" ht="14.25">
      <c r="M190" s="123"/>
      <c r="N190" s="123"/>
      <c r="O190" s="123"/>
      <c r="P190" s="123"/>
      <c r="Q190" s="123"/>
      <c r="R190" s="123"/>
      <c r="S190" s="123"/>
      <c r="X190" s="123"/>
    </row>
    <row r="191" spans="13:24" ht="14.25">
      <c r="M191" s="123"/>
      <c r="N191" s="123"/>
      <c r="O191" s="123"/>
      <c r="P191" s="123"/>
      <c r="Q191" s="123"/>
      <c r="R191" s="123"/>
      <c r="S191" s="123"/>
      <c r="X191" s="123"/>
    </row>
    <row r="192" spans="13:24" ht="14.25">
      <c r="M192" s="123"/>
      <c r="N192" s="123"/>
      <c r="O192" s="123"/>
      <c r="P192" s="123"/>
      <c r="Q192" s="123"/>
      <c r="R192" s="123"/>
      <c r="S192" s="123"/>
      <c r="X192" s="123"/>
    </row>
    <row r="193" spans="13:24" ht="14.25">
      <c r="M193" s="123"/>
      <c r="N193" s="123"/>
      <c r="O193" s="123"/>
      <c r="P193" s="123"/>
      <c r="Q193" s="123"/>
      <c r="R193" s="123"/>
      <c r="S193" s="123"/>
      <c r="X193" s="123"/>
    </row>
    <row r="194" spans="13:24" ht="14.25">
      <c r="M194" s="123"/>
      <c r="N194" s="123"/>
      <c r="O194" s="123"/>
      <c r="P194" s="123"/>
      <c r="Q194" s="123"/>
      <c r="R194" s="123"/>
      <c r="S194" s="123"/>
      <c r="X194" s="123"/>
    </row>
    <row r="195" spans="13:24" ht="14.25">
      <c r="M195" s="123"/>
      <c r="N195" s="123"/>
      <c r="O195" s="123"/>
      <c r="P195" s="123"/>
      <c r="Q195" s="123"/>
      <c r="R195" s="123"/>
      <c r="S195" s="123"/>
      <c r="X195" s="123"/>
    </row>
    <row r="196" spans="13:24" ht="14.25">
      <c r="M196" s="123"/>
      <c r="N196" s="123"/>
      <c r="O196" s="123"/>
      <c r="P196" s="123"/>
      <c r="Q196" s="123"/>
      <c r="R196" s="123"/>
      <c r="S196" s="123"/>
      <c r="X196" s="123"/>
    </row>
    <row r="197" spans="13:24" ht="14.25">
      <c r="M197" s="123"/>
      <c r="N197" s="123"/>
      <c r="O197" s="123"/>
      <c r="P197" s="123"/>
      <c r="Q197" s="123"/>
      <c r="R197" s="123"/>
      <c r="S197" s="123"/>
      <c r="X197" s="123"/>
    </row>
    <row r="198" spans="13:24" ht="14.25">
      <c r="M198" s="123"/>
      <c r="N198" s="123"/>
      <c r="O198" s="123"/>
      <c r="P198" s="123"/>
      <c r="Q198" s="123"/>
      <c r="R198" s="123"/>
      <c r="S198" s="123"/>
      <c r="X198" s="123"/>
    </row>
    <row r="199" spans="13:24" ht="14.25">
      <c r="M199" s="123"/>
      <c r="N199" s="123"/>
      <c r="O199" s="123"/>
      <c r="P199" s="123"/>
      <c r="Q199" s="123"/>
      <c r="R199" s="123"/>
      <c r="S199" s="123"/>
      <c r="X199" s="123"/>
    </row>
    <row r="200" spans="13:24" ht="14.25">
      <c r="M200" s="123"/>
      <c r="N200" s="123"/>
      <c r="O200" s="123"/>
      <c r="P200" s="123"/>
      <c r="Q200" s="123"/>
      <c r="R200" s="123"/>
      <c r="S200" s="123"/>
      <c r="X200" s="123"/>
    </row>
    <row r="201" spans="13:24" ht="14.25">
      <c r="M201" s="123"/>
      <c r="N201" s="123"/>
      <c r="O201" s="123"/>
      <c r="P201" s="123"/>
      <c r="Q201" s="123"/>
      <c r="R201" s="123"/>
      <c r="S201" s="123"/>
      <c r="X201" s="123"/>
    </row>
    <row r="202" spans="13:24" ht="14.25">
      <c r="M202" s="123"/>
      <c r="N202" s="123"/>
      <c r="O202" s="123"/>
      <c r="P202" s="123"/>
      <c r="Q202" s="123"/>
      <c r="R202" s="123"/>
      <c r="S202" s="123"/>
      <c r="X202" s="123"/>
    </row>
    <row r="203" spans="13:24" ht="14.25">
      <c r="M203" s="123"/>
      <c r="N203" s="123"/>
      <c r="O203" s="123"/>
      <c r="P203" s="123"/>
      <c r="Q203" s="123"/>
      <c r="R203" s="123"/>
      <c r="S203" s="123"/>
      <c r="X203" s="123"/>
    </row>
    <row r="204" spans="13:24" ht="14.25">
      <c r="M204" s="123"/>
      <c r="N204" s="123"/>
      <c r="O204" s="123"/>
      <c r="P204" s="123"/>
      <c r="Q204" s="123"/>
      <c r="R204" s="123"/>
      <c r="S204" s="123"/>
      <c r="X204" s="123"/>
    </row>
    <row r="205" spans="13:24" ht="14.25">
      <c r="M205" s="123"/>
      <c r="N205" s="123"/>
      <c r="O205" s="123"/>
      <c r="P205" s="123"/>
      <c r="Q205" s="123"/>
      <c r="R205" s="123"/>
      <c r="S205" s="123"/>
      <c r="X205" s="123"/>
    </row>
    <row r="206" spans="13:24" ht="14.25">
      <c r="M206" s="123"/>
      <c r="N206" s="123"/>
      <c r="O206" s="123"/>
      <c r="P206" s="123"/>
      <c r="Q206" s="123"/>
      <c r="R206" s="123"/>
      <c r="S206" s="123"/>
      <c r="X206" s="123"/>
    </row>
    <row r="207" spans="13:24" ht="14.25">
      <c r="M207" s="123"/>
      <c r="N207" s="123"/>
      <c r="O207" s="123"/>
      <c r="P207" s="123"/>
      <c r="Q207" s="123"/>
      <c r="R207" s="123"/>
      <c r="S207" s="123"/>
      <c r="X207" s="123"/>
    </row>
    <row r="208" spans="13:24" ht="14.25">
      <c r="M208" s="123"/>
      <c r="N208" s="123"/>
      <c r="O208" s="123"/>
      <c r="P208" s="123"/>
      <c r="Q208" s="123"/>
      <c r="R208" s="123"/>
      <c r="S208" s="123"/>
      <c r="X208" s="123"/>
    </row>
    <row r="209" spans="13:24" ht="14.25">
      <c r="M209" s="123"/>
      <c r="N209" s="123"/>
      <c r="O209" s="123"/>
      <c r="P209" s="123"/>
      <c r="Q209" s="123"/>
      <c r="R209" s="123"/>
      <c r="S209" s="123"/>
      <c r="X209" s="123"/>
    </row>
    <row r="210" spans="13:24" ht="14.25">
      <c r="M210" s="123"/>
      <c r="N210" s="123"/>
      <c r="O210" s="123"/>
      <c r="P210" s="123"/>
      <c r="Q210" s="123"/>
      <c r="R210" s="123"/>
      <c r="S210" s="123"/>
      <c r="X210" s="123"/>
    </row>
    <row r="211" spans="13:24" ht="14.25">
      <c r="M211" s="123"/>
      <c r="N211" s="123"/>
      <c r="O211" s="123"/>
      <c r="P211" s="123"/>
      <c r="Q211" s="123"/>
      <c r="R211" s="123"/>
      <c r="S211" s="123"/>
      <c r="X211" s="123"/>
    </row>
    <row r="212" spans="13:24" ht="14.25">
      <c r="M212" s="123"/>
      <c r="N212" s="123"/>
      <c r="O212" s="123"/>
      <c r="P212" s="123"/>
      <c r="Q212" s="123"/>
      <c r="R212" s="123"/>
      <c r="S212" s="123"/>
      <c r="X212" s="123"/>
    </row>
    <row r="213" spans="13:24" ht="14.25">
      <c r="M213" s="123"/>
      <c r="N213" s="123"/>
      <c r="O213" s="123"/>
      <c r="P213" s="123"/>
      <c r="Q213" s="123"/>
      <c r="R213" s="123"/>
      <c r="S213" s="123"/>
      <c r="X213" s="123"/>
    </row>
    <row r="214" spans="13:24" ht="14.25">
      <c r="M214" s="123"/>
      <c r="N214" s="123"/>
      <c r="O214" s="123"/>
      <c r="P214" s="123"/>
      <c r="Q214" s="123"/>
      <c r="R214" s="123"/>
      <c r="S214" s="123"/>
      <c r="X214" s="123"/>
    </row>
    <row r="215" spans="13:24" ht="14.25">
      <c r="M215" s="123"/>
      <c r="N215" s="123"/>
      <c r="O215" s="123"/>
      <c r="P215" s="123"/>
      <c r="Q215" s="123"/>
      <c r="R215" s="123"/>
      <c r="S215" s="123"/>
      <c r="X215" s="123"/>
    </row>
    <row r="216" spans="13:24" ht="14.25">
      <c r="M216" s="123"/>
      <c r="N216" s="123"/>
      <c r="O216" s="123"/>
      <c r="P216" s="123"/>
      <c r="Q216" s="123"/>
      <c r="R216" s="123"/>
      <c r="S216" s="123"/>
      <c r="X216" s="123"/>
    </row>
    <row r="217" spans="13:24" ht="14.25">
      <c r="M217" s="123"/>
      <c r="N217" s="123"/>
      <c r="O217" s="123"/>
      <c r="P217" s="123"/>
      <c r="Q217" s="123"/>
      <c r="R217" s="123"/>
      <c r="S217" s="123"/>
      <c r="X217" s="123"/>
    </row>
    <row r="218" spans="13:24" ht="14.25">
      <c r="M218" s="123"/>
      <c r="N218" s="123"/>
      <c r="O218" s="123"/>
      <c r="P218" s="123"/>
      <c r="Q218" s="123"/>
      <c r="R218" s="123"/>
      <c r="S218" s="123"/>
      <c r="X218" s="123"/>
    </row>
    <row r="219" spans="13:24" ht="14.25">
      <c r="M219" s="123"/>
      <c r="N219" s="123"/>
      <c r="O219" s="123"/>
      <c r="P219" s="123"/>
      <c r="Q219" s="123"/>
      <c r="R219" s="123"/>
      <c r="S219" s="123"/>
      <c r="X219" s="123"/>
    </row>
    <row r="220" spans="13:24" ht="14.25">
      <c r="M220" s="123"/>
      <c r="N220" s="123"/>
      <c r="O220" s="123"/>
      <c r="P220" s="123"/>
      <c r="Q220" s="123"/>
      <c r="R220" s="123"/>
      <c r="S220" s="123"/>
      <c r="X220" s="123"/>
    </row>
    <row r="221" spans="13:24" ht="14.25">
      <c r="M221" s="123"/>
      <c r="N221" s="123"/>
      <c r="O221" s="123"/>
      <c r="P221" s="123"/>
      <c r="Q221" s="123"/>
      <c r="R221" s="123"/>
      <c r="S221" s="123"/>
      <c r="X221" s="123"/>
    </row>
    <row r="222" spans="13:24" ht="14.25">
      <c r="M222" s="123"/>
      <c r="N222" s="123"/>
      <c r="O222" s="123"/>
      <c r="P222" s="123"/>
      <c r="Q222" s="123"/>
      <c r="R222" s="123"/>
      <c r="S222" s="123"/>
      <c r="X222" s="123"/>
    </row>
    <row r="223" spans="13:24" ht="14.25">
      <c r="M223" s="123"/>
      <c r="N223" s="123"/>
      <c r="O223" s="123"/>
      <c r="P223" s="123"/>
      <c r="Q223" s="123"/>
      <c r="R223" s="123"/>
      <c r="S223" s="123"/>
      <c r="X223" s="123"/>
    </row>
    <row r="224" spans="13:24" ht="14.25">
      <c r="M224" s="123"/>
      <c r="N224" s="123"/>
      <c r="O224" s="123"/>
      <c r="P224" s="123"/>
      <c r="Q224" s="123"/>
      <c r="R224" s="123"/>
      <c r="S224" s="123"/>
      <c r="X224" s="123"/>
    </row>
    <row r="225" spans="13:24" ht="14.25">
      <c r="M225" s="123"/>
      <c r="N225" s="123"/>
      <c r="O225" s="123"/>
      <c r="P225" s="123"/>
      <c r="Q225" s="123"/>
      <c r="R225" s="123"/>
      <c r="S225" s="123"/>
      <c r="X225" s="123"/>
    </row>
    <row r="226" spans="13:24" ht="14.25">
      <c r="M226" s="123"/>
      <c r="N226" s="123"/>
      <c r="O226" s="123"/>
      <c r="P226" s="123"/>
      <c r="Q226" s="123"/>
      <c r="R226" s="123"/>
      <c r="S226" s="123"/>
      <c r="X226" s="123"/>
    </row>
    <row r="227" spans="13:24" ht="14.25">
      <c r="M227" s="123"/>
      <c r="N227" s="123"/>
      <c r="O227" s="123"/>
      <c r="P227" s="123"/>
      <c r="Q227" s="123"/>
      <c r="R227" s="123"/>
      <c r="S227" s="123"/>
      <c r="X227" s="123"/>
    </row>
    <row r="228" spans="13:24" ht="14.25">
      <c r="M228" s="123"/>
      <c r="N228" s="123"/>
      <c r="O228" s="123"/>
      <c r="P228" s="123"/>
      <c r="Q228" s="123"/>
      <c r="R228" s="123"/>
      <c r="S228" s="123"/>
      <c r="X228" s="123"/>
    </row>
    <row r="229" spans="13:24" ht="14.25">
      <c r="M229" s="123"/>
      <c r="N229" s="123"/>
      <c r="O229" s="123"/>
      <c r="P229" s="123"/>
      <c r="Q229" s="123"/>
      <c r="R229" s="123"/>
      <c r="S229" s="123"/>
      <c r="X229" s="123"/>
    </row>
    <row r="230" spans="13:24" ht="14.25">
      <c r="M230" s="123"/>
      <c r="N230" s="123"/>
      <c r="O230" s="123"/>
      <c r="P230" s="123"/>
      <c r="Q230" s="123"/>
      <c r="R230" s="123"/>
      <c r="S230" s="123"/>
      <c r="X230" s="123"/>
    </row>
    <row r="231" spans="13:24" ht="14.25">
      <c r="M231" s="123"/>
      <c r="N231" s="123"/>
      <c r="O231" s="123"/>
      <c r="P231" s="123"/>
      <c r="Q231" s="123"/>
      <c r="R231" s="123"/>
      <c r="S231" s="123"/>
      <c r="X231" s="123"/>
    </row>
    <row r="232" spans="13:24" ht="14.25">
      <c r="M232" s="123"/>
      <c r="N232" s="123"/>
      <c r="O232" s="123"/>
      <c r="P232" s="123"/>
      <c r="Q232" s="123"/>
      <c r="R232" s="123"/>
      <c r="S232" s="123"/>
      <c r="X232" s="123"/>
    </row>
    <row r="233" spans="13:24" ht="14.25">
      <c r="M233" s="123"/>
      <c r="N233" s="123"/>
      <c r="O233" s="123"/>
      <c r="P233" s="123"/>
      <c r="Q233" s="123"/>
      <c r="R233" s="123"/>
      <c r="S233" s="123"/>
      <c r="X233" s="123"/>
    </row>
    <row r="234" spans="13:24" ht="14.25">
      <c r="M234" s="123"/>
      <c r="N234" s="123"/>
      <c r="O234" s="123"/>
      <c r="P234" s="123"/>
      <c r="Q234" s="123"/>
      <c r="R234" s="123"/>
      <c r="S234" s="123"/>
      <c r="X234" s="123"/>
    </row>
    <row r="235" spans="13:24" ht="14.25">
      <c r="M235" s="123"/>
      <c r="N235" s="123"/>
      <c r="O235" s="123"/>
      <c r="P235" s="123"/>
      <c r="Q235" s="123"/>
      <c r="R235" s="123"/>
      <c r="S235" s="123"/>
      <c r="X235" s="123"/>
    </row>
    <row r="236" spans="13:24" ht="14.25">
      <c r="M236" s="123"/>
      <c r="N236" s="123"/>
      <c r="O236" s="123"/>
      <c r="P236" s="123"/>
      <c r="Q236" s="123"/>
      <c r="R236" s="123"/>
      <c r="S236" s="123"/>
      <c r="X236" s="123"/>
    </row>
    <row r="237" spans="13:24" ht="14.25">
      <c r="M237" s="123"/>
      <c r="N237" s="123"/>
      <c r="O237" s="123"/>
      <c r="P237" s="123"/>
      <c r="Q237" s="123"/>
      <c r="R237" s="123"/>
      <c r="S237" s="123"/>
      <c r="X237" s="123"/>
    </row>
    <row r="238" spans="13:24" ht="14.25">
      <c r="M238" s="123"/>
      <c r="N238" s="123"/>
      <c r="O238" s="123"/>
      <c r="P238" s="123"/>
      <c r="Q238" s="123"/>
      <c r="R238" s="123"/>
      <c r="S238" s="123"/>
      <c r="X238" s="123"/>
    </row>
    <row r="239" spans="13:24" ht="14.25">
      <c r="M239" s="123"/>
      <c r="N239" s="123"/>
      <c r="O239" s="123"/>
      <c r="P239" s="123"/>
      <c r="Q239" s="123"/>
      <c r="R239" s="123"/>
      <c r="S239" s="123"/>
      <c r="X239" s="123"/>
    </row>
    <row r="240" spans="13:24" ht="14.25">
      <c r="M240" s="123"/>
      <c r="N240" s="123"/>
      <c r="O240" s="123"/>
      <c r="P240" s="123"/>
      <c r="Q240" s="123"/>
      <c r="R240" s="123"/>
      <c r="S240" s="123"/>
      <c r="X240" s="123"/>
    </row>
    <row r="241" spans="13:24" ht="14.25">
      <c r="M241" s="123"/>
      <c r="N241" s="123"/>
      <c r="O241" s="123"/>
      <c r="P241" s="123"/>
      <c r="Q241" s="123"/>
      <c r="R241" s="123"/>
      <c r="S241" s="123"/>
      <c r="X241" s="123"/>
    </row>
    <row r="242" spans="13:24" ht="14.25">
      <c r="M242" s="123"/>
      <c r="N242" s="123"/>
      <c r="O242" s="123"/>
      <c r="P242" s="123"/>
      <c r="Q242" s="123"/>
      <c r="R242" s="123"/>
      <c r="S242" s="123"/>
      <c r="X242" s="123"/>
    </row>
    <row r="243" spans="13:24" ht="14.25">
      <c r="M243" s="123"/>
      <c r="N243" s="123"/>
      <c r="O243" s="123"/>
      <c r="P243" s="123"/>
      <c r="Q243" s="123"/>
      <c r="R243" s="123"/>
      <c r="S243" s="123"/>
      <c r="X243" s="123"/>
    </row>
    <row r="244" spans="13:24" ht="14.25">
      <c r="M244" s="123"/>
      <c r="N244" s="123"/>
      <c r="O244" s="123"/>
      <c r="P244" s="123"/>
      <c r="Q244" s="123"/>
      <c r="R244" s="123"/>
      <c r="S244" s="123"/>
      <c r="X244" s="123"/>
    </row>
    <row r="245" spans="13:24" ht="14.25">
      <c r="M245" s="123"/>
      <c r="N245" s="123"/>
      <c r="O245" s="123"/>
      <c r="P245" s="123"/>
      <c r="Q245" s="123"/>
      <c r="R245" s="123"/>
      <c r="S245" s="123"/>
      <c r="X245" s="123"/>
    </row>
    <row r="246" spans="13:24" ht="14.25">
      <c r="M246" s="123"/>
      <c r="N246" s="123"/>
      <c r="O246" s="123"/>
      <c r="P246" s="123"/>
      <c r="Q246" s="123"/>
      <c r="R246" s="123"/>
      <c r="S246" s="123"/>
      <c r="X246" s="123"/>
    </row>
    <row r="247" spans="13:24" ht="14.25">
      <c r="M247" s="123"/>
      <c r="N247" s="123"/>
      <c r="O247" s="123"/>
      <c r="P247" s="123"/>
      <c r="Q247" s="123"/>
      <c r="R247" s="123"/>
      <c r="S247" s="123"/>
      <c r="X247" s="123"/>
    </row>
    <row r="248" spans="13:24" ht="14.25">
      <c r="M248" s="123"/>
      <c r="N248" s="123"/>
      <c r="O248" s="123"/>
      <c r="P248" s="123"/>
      <c r="Q248" s="123"/>
      <c r="R248" s="123"/>
      <c r="S248" s="123"/>
      <c r="X248" s="123"/>
    </row>
    <row r="249" spans="13:24" ht="14.25">
      <c r="M249" s="123"/>
      <c r="N249" s="123"/>
      <c r="O249" s="123"/>
      <c r="P249" s="123"/>
      <c r="Q249" s="123"/>
      <c r="R249" s="123"/>
      <c r="S249" s="123"/>
      <c r="X249" s="123"/>
    </row>
    <row r="250" spans="13:24" ht="14.25">
      <c r="M250" s="123"/>
      <c r="N250" s="123"/>
      <c r="O250" s="123"/>
      <c r="P250" s="123"/>
      <c r="Q250" s="123"/>
      <c r="R250" s="123"/>
      <c r="S250" s="123"/>
      <c r="X250" s="123"/>
    </row>
    <row r="251" spans="13:24" ht="14.25">
      <c r="M251" s="123"/>
      <c r="N251" s="123"/>
      <c r="O251" s="123"/>
      <c r="P251" s="123"/>
      <c r="Q251" s="123"/>
      <c r="R251" s="123"/>
      <c r="S251" s="123"/>
      <c r="X251" s="123"/>
    </row>
    <row r="252" spans="13:24" ht="14.25">
      <c r="M252" s="123"/>
      <c r="N252" s="123"/>
      <c r="O252" s="123"/>
      <c r="P252" s="123"/>
      <c r="Q252" s="123"/>
      <c r="R252" s="123"/>
      <c r="S252" s="123"/>
      <c r="X252" s="123"/>
    </row>
    <row r="253" spans="13:24" ht="14.25">
      <c r="M253" s="123"/>
      <c r="N253" s="123"/>
      <c r="O253" s="123"/>
      <c r="P253" s="123"/>
      <c r="Q253" s="123"/>
      <c r="R253" s="123"/>
      <c r="S253" s="123"/>
      <c r="X253" s="123"/>
    </row>
    <row r="254" spans="13:24" ht="14.25">
      <c r="M254" s="123"/>
      <c r="N254" s="123"/>
      <c r="O254" s="123"/>
      <c r="P254" s="123"/>
      <c r="Q254" s="123"/>
      <c r="R254" s="123"/>
      <c r="S254" s="123"/>
      <c r="X254" s="123"/>
    </row>
    <row r="255" spans="13:24" ht="14.25">
      <c r="M255" s="123"/>
      <c r="N255" s="123"/>
      <c r="O255" s="123"/>
      <c r="P255" s="123"/>
      <c r="Q255" s="123"/>
      <c r="R255" s="123"/>
      <c r="S255" s="123"/>
      <c r="X255" s="123"/>
    </row>
    <row r="256" spans="13:24" ht="14.25">
      <c r="M256" s="123"/>
      <c r="N256" s="123"/>
      <c r="O256" s="123"/>
      <c r="P256" s="123"/>
      <c r="Q256" s="123"/>
      <c r="R256" s="123"/>
      <c r="S256" s="123"/>
      <c r="X256" s="123"/>
    </row>
    <row r="257" spans="13:24" ht="14.25">
      <c r="M257" s="123"/>
      <c r="N257" s="123"/>
      <c r="O257" s="123"/>
      <c r="P257" s="123"/>
      <c r="Q257" s="123"/>
      <c r="R257" s="123"/>
      <c r="S257" s="123"/>
      <c r="X257" s="123"/>
    </row>
    <row r="258" spans="13:24" ht="14.25">
      <c r="M258" s="123"/>
      <c r="N258" s="123"/>
      <c r="O258" s="123"/>
      <c r="P258" s="123"/>
      <c r="Q258" s="123"/>
      <c r="R258" s="123"/>
      <c r="S258" s="123"/>
      <c r="X258" s="123"/>
    </row>
    <row r="259" spans="13:24" ht="14.25">
      <c r="M259" s="123"/>
      <c r="N259" s="123"/>
      <c r="O259" s="123"/>
      <c r="P259" s="123"/>
      <c r="Q259" s="123"/>
      <c r="R259" s="123"/>
      <c r="S259" s="123"/>
      <c r="X259" s="123"/>
    </row>
    <row r="260" spans="13:24" ht="14.25">
      <c r="M260" s="123"/>
      <c r="N260" s="123"/>
      <c r="O260" s="123"/>
      <c r="P260" s="123"/>
      <c r="Q260" s="123"/>
      <c r="R260" s="123"/>
      <c r="S260" s="123"/>
      <c r="X260" s="123"/>
    </row>
    <row r="261" spans="13:24" ht="14.25">
      <c r="M261" s="123"/>
      <c r="N261" s="123"/>
      <c r="O261" s="123"/>
      <c r="P261" s="123"/>
      <c r="Q261" s="123"/>
      <c r="R261" s="123"/>
      <c r="S261" s="123"/>
      <c r="X261" s="123"/>
    </row>
    <row r="262" spans="13:24" ht="14.25">
      <c r="M262" s="123"/>
      <c r="N262" s="123"/>
      <c r="O262" s="123"/>
      <c r="P262" s="123"/>
      <c r="Q262" s="123"/>
      <c r="R262" s="123"/>
      <c r="S262" s="123"/>
      <c r="X262" s="123"/>
    </row>
    <row r="263" spans="13:24" ht="14.25">
      <c r="M263" s="123"/>
      <c r="N263" s="123"/>
      <c r="O263" s="123"/>
      <c r="P263" s="123"/>
      <c r="Q263" s="123"/>
      <c r="R263" s="123"/>
      <c r="S263" s="123"/>
      <c r="X263" s="123"/>
    </row>
    <row r="264" spans="13:24" ht="14.25">
      <c r="M264" s="123"/>
      <c r="N264" s="123"/>
      <c r="O264" s="123"/>
      <c r="P264" s="123"/>
      <c r="Q264" s="123"/>
      <c r="R264" s="123"/>
      <c r="S264" s="123"/>
      <c r="X264" s="123"/>
    </row>
    <row r="265" spans="13:24" ht="14.25">
      <c r="M265" s="123"/>
      <c r="N265" s="123"/>
      <c r="O265" s="123"/>
      <c r="P265" s="123"/>
      <c r="Q265" s="123"/>
      <c r="R265" s="123"/>
      <c r="S265" s="123"/>
      <c r="X265" s="123"/>
    </row>
    <row r="266" spans="13:24" ht="14.25">
      <c r="M266" s="123"/>
      <c r="N266" s="123"/>
      <c r="O266" s="123"/>
      <c r="P266" s="123"/>
      <c r="Q266" s="123"/>
      <c r="R266" s="123"/>
      <c r="S266" s="123"/>
      <c r="X266" s="123"/>
    </row>
    <row r="267" spans="13:24" ht="14.25">
      <c r="M267" s="123"/>
      <c r="N267" s="123"/>
      <c r="O267" s="123"/>
      <c r="P267" s="123"/>
      <c r="Q267" s="123"/>
      <c r="R267" s="123"/>
      <c r="S267" s="123"/>
      <c r="X267" s="123"/>
    </row>
    <row r="268" spans="13:24" ht="14.25">
      <c r="M268" s="123"/>
      <c r="N268" s="123"/>
      <c r="O268" s="123"/>
      <c r="P268" s="123"/>
      <c r="Q268" s="123"/>
      <c r="R268" s="123"/>
      <c r="S268" s="123"/>
      <c r="X268" s="123"/>
    </row>
    <row r="269" spans="13:24" ht="14.25">
      <c r="M269" s="123"/>
      <c r="N269" s="123"/>
      <c r="O269" s="123"/>
      <c r="P269" s="123"/>
      <c r="Q269" s="123"/>
      <c r="R269" s="123"/>
      <c r="S269" s="123"/>
      <c r="X269" s="123"/>
    </row>
    <row r="270" spans="13:24" ht="14.25">
      <c r="M270" s="123"/>
      <c r="N270" s="123"/>
      <c r="O270" s="123"/>
      <c r="P270" s="123"/>
      <c r="Q270" s="123"/>
      <c r="R270" s="123"/>
      <c r="S270" s="123"/>
      <c r="X270" s="123"/>
    </row>
    <row r="271" spans="13:24" ht="14.25">
      <c r="M271" s="123"/>
      <c r="N271" s="123"/>
      <c r="O271" s="123"/>
      <c r="P271" s="123"/>
      <c r="Q271" s="123"/>
      <c r="R271" s="123"/>
      <c r="S271" s="123"/>
      <c r="X271" s="123"/>
    </row>
    <row r="272" spans="13:24" ht="14.25">
      <c r="M272" s="123"/>
      <c r="N272" s="123"/>
      <c r="O272" s="123"/>
      <c r="P272" s="123"/>
      <c r="Q272" s="123"/>
      <c r="R272" s="123"/>
      <c r="S272" s="123"/>
      <c r="X272" s="123"/>
    </row>
    <row r="273" spans="13:24" ht="14.25">
      <c r="M273" s="123"/>
      <c r="N273" s="123"/>
      <c r="O273" s="123"/>
      <c r="P273" s="123"/>
      <c r="Q273" s="123"/>
      <c r="R273" s="123"/>
      <c r="S273" s="123"/>
      <c r="X273" s="123"/>
    </row>
    <row r="274" spans="13:24" ht="14.25">
      <c r="M274" s="123"/>
      <c r="N274" s="123"/>
      <c r="O274" s="123"/>
      <c r="P274" s="123"/>
      <c r="Q274" s="123"/>
      <c r="R274" s="123"/>
      <c r="S274" s="123"/>
      <c r="X274" s="123"/>
    </row>
    <row r="275" spans="13:24" ht="14.25">
      <c r="M275" s="123"/>
      <c r="N275" s="123"/>
      <c r="O275" s="123"/>
      <c r="P275" s="123"/>
      <c r="Q275" s="123"/>
      <c r="R275" s="123"/>
      <c r="S275" s="123"/>
      <c r="X275" s="123"/>
    </row>
    <row r="276" spans="13:24" ht="14.25">
      <c r="M276" s="123"/>
      <c r="N276" s="123"/>
      <c r="O276" s="123"/>
      <c r="P276" s="123"/>
      <c r="Q276" s="123"/>
      <c r="R276" s="123"/>
      <c r="S276" s="123"/>
      <c r="X276" s="123"/>
    </row>
    <row r="277" spans="13:24" ht="14.25">
      <c r="M277" s="123"/>
      <c r="N277" s="123"/>
      <c r="O277" s="123"/>
      <c r="P277" s="123"/>
      <c r="Q277" s="123"/>
      <c r="R277" s="123"/>
      <c r="S277" s="123"/>
      <c r="X277" s="123"/>
    </row>
    <row r="278" spans="13:24" ht="14.25">
      <c r="M278" s="123"/>
      <c r="N278" s="123"/>
      <c r="O278" s="123"/>
      <c r="P278" s="123"/>
      <c r="Q278" s="123"/>
      <c r="R278" s="123"/>
      <c r="S278" s="123"/>
      <c r="X278" s="123"/>
    </row>
    <row r="279" spans="13:24" ht="14.25">
      <c r="M279" s="123"/>
      <c r="N279" s="123"/>
      <c r="O279" s="123"/>
      <c r="P279" s="123"/>
      <c r="Q279" s="123"/>
      <c r="R279" s="123"/>
      <c r="S279" s="123"/>
      <c r="X279" s="123"/>
    </row>
    <row r="280" spans="13:24" ht="14.25">
      <c r="M280" s="123"/>
      <c r="N280" s="123"/>
      <c r="O280" s="123"/>
      <c r="P280" s="123"/>
      <c r="Q280" s="123"/>
      <c r="R280" s="123"/>
      <c r="S280" s="123"/>
      <c r="X280" s="123"/>
    </row>
    <row r="281" spans="13:24" ht="14.25">
      <c r="M281" s="123"/>
      <c r="N281" s="123"/>
      <c r="O281" s="123"/>
      <c r="P281" s="123"/>
      <c r="Q281" s="123"/>
      <c r="R281" s="123"/>
      <c r="S281" s="123"/>
      <c r="X281" s="123"/>
    </row>
    <row r="282" spans="13:24" ht="14.25">
      <c r="M282" s="123"/>
      <c r="N282" s="123"/>
      <c r="O282" s="123"/>
      <c r="P282" s="123"/>
      <c r="Q282" s="123"/>
      <c r="R282" s="123"/>
      <c r="S282" s="123"/>
      <c r="X282" s="123"/>
    </row>
    <row r="283" spans="13:24" ht="14.25">
      <c r="M283" s="123"/>
      <c r="N283" s="123"/>
      <c r="O283" s="123"/>
      <c r="P283" s="123"/>
      <c r="Q283" s="123"/>
      <c r="R283" s="123"/>
      <c r="S283" s="123"/>
      <c r="X283" s="123"/>
    </row>
    <row r="284" spans="13:24" ht="14.25">
      <c r="M284" s="123"/>
      <c r="N284" s="123"/>
      <c r="O284" s="123"/>
      <c r="P284" s="123"/>
      <c r="Q284" s="123"/>
      <c r="R284" s="123"/>
      <c r="S284" s="123"/>
      <c r="X284" s="123"/>
    </row>
    <row r="285" spans="13:24" ht="14.25">
      <c r="M285" s="123"/>
      <c r="N285" s="123"/>
      <c r="O285" s="123"/>
      <c r="P285" s="123"/>
      <c r="Q285" s="123"/>
      <c r="R285" s="123"/>
      <c r="S285" s="123"/>
      <c r="X285" s="123"/>
    </row>
    <row r="286" spans="13:24" ht="14.25">
      <c r="M286" s="123"/>
      <c r="N286" s="123"/>
      <c r="O286" s="123"/>
      <c r="P286" s="123"/>
      <c r="Q286" s="123"/>
      <c r="R286" s="123"/>
      <c r="S286" s="123"/>
      <c r="X286" s="123"/>
    </row>
    <row r="287" spans="13:24" ht="14.25">
      <c r="M287" s="123"/>
      <c r="N287" s="123"/>
      <c r="O287" s="123"/>
      <c r="P287" s="123"/>
      <c r="Q287" s="123"/>
      <c r="R287" s="123"/>
      <c r="S287" s="123"/>
      <c r="X287" s="123"/>
    </row>
    <row r="288" spans="13:24" ht="14.25">
      <c r="M288" s="123"/>
      <c r="N288" s="123"/>
      <c r="O288" s="123"/>
      <c r="P288" s="123"/>
      <c r="Q288" s="123"/>
      <c r="R288" s="123"/>
      <c r="S288" s="123"/>
      <c r="X288" s="123"/>
    </row>
    <row r="289" spans="13:24" ht="14.25">
      <c r="M289" s="123"/>
      <c r="N289" s="123"/>
      <c r="O289" s="123"/>
      <c r="P289" s="123"/>
      <c r="Q289" s="123"/>
      <c r="R289" s="123"/>
      <c r="S289" s="123"/>
      <c r="X289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188"/>
  <sheetViews>
    <sheetView zoomScale="80" zoomScaleNormal="80" zoomScalePageLayoutView="0" workbookViewId="0" topLeftCell="A1">
      <pane xSplit="3" ySplit="2" topLeftCell="O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9" sqref="Y19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8" bestFit="1" customWidth="1"/>
    <col min="5" max="6" width="10.00390625" style="123" bestFit="1" customWidth="1"/>
    <col min="7" max="7" width="10.00390625" style="123" customWidth="1"/>
    <col min="8" max="8" width="2.8515625" style="123" customWidth="1"/>
    <col min="9" max="10" width="9.8515625" style="123" bestFit="1" customWidth="1"/>
    <col min="11" max="11" width="10.57421875" style="123" customWidth="1"/>
    <col min="12" max="12" width="9.8515625" style="123" bestFit="1" customWidth="1"/>
    <col min="13" max="13" width="9.8515625" style="124" bestFit="1" customWidth="1"/>
    <col min="14" max="19" width="9.8515625" style="124" customWidth="1"/>
    <col min="20" max="20" width="9.8515625" style="124" bestFit="1" customWidth="1"/>
    <col min="21" max="22" width="8.140625" style="123" bestFit="1" customWidth="1"/>
    <col min="23" max="23" width="3.140625" style="123" customWidth="1"/>
    <col min="24" max="25" width="9.8515625" style="124" customWidth="1"/>
    <col min="26" max="26" width="8.140625" style="123" customWidth="1"/>
    <col min="27" max="16384" width="9.140625" style="20" customWidth="1"/>
  </cols>
  <sheetData>
    <row r="1" spans="1:26" s="42" customFormat="1" ht="20.25">
      <c r="A1" s="41" t="s">
        <v>353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9"/>
      <c r="N3" s="179"/>
      <c r="O3" s="179"/>
      <c r="P3" s="179"/>
      <c r="Q3" s="179"/>
      <c r="R3" s="179"/>
      <c r="S3" s="179"/>
      <c r="T3" s="145"/>
      <c r="U3" s="17"/>
      <c r="V3" s="17"/>
      <c r="W3" s="17"/>
      <c r="X3" s="179"/>
      <c r="Y3" s="145"/>
      <c r="Z3" s="17"/>
    </row>
    <row r="4" spans="2:26" ht="14.25">
      <c r="B4" s="103" t="s">
        <v>5</v>
      </c>
      <c r="C4" s="20"/>
      <c r="D4" s="123">
        <v>1410</v>
      </c>
      <c r="E4" s="123">
        <v>1844</v>
      </c>
      <c r="F4" s="123">
        <v>1995</v>
      </c>
      <c r="G4" s="123">
        <f>Y4</f>
        <v>2317</v>
      </c>
      <c r="H4" s="169"/>
      <c r="I4" s="123">
        <v>427</v>
      </c>
      <c r="J4" s="123">
        <v>450</v>
      </c>
      <c r="K4" s="123">
        <v>486</v>
      </c>
      <c r="L4" s="123">
        <v>481</v>
      </c>
      <c r="M4" s="123">
        <v>474</v>
      </c>
      <c r="N4" s="123">
        <v>503</v>
      </c>
      <c r="O4" s="123">
        <v>505</v>
      </c>
      <c r="P4" s="123">
        <v>513</v>
      </c>
      <c r="Q4" s="123">
        <v>519</v>
      </c>
      <c r="R4" s="123">
        <v>552</v>
      </c>
      <c r="S4" s="123">
        <v>589</v>
      </c>
      <c r="T4" s="124">
        <f>Y4-Q4-R4-S4</f>
        <v>657</v>
      </c>
      <c r="U4" s="123">
        <f>IF(AND(T4=0,S4=0),0,IF(OR(AND(T4&gt;0,S4&lt;=0),AND(T4&lt;0,S4&gt;=0)),"nm",IF(AND(T4&lt;0,S4&lt;0),IF(-(T4/S4-1)*100&lt;-100,"(&gt;100)",-(T4/S4-1)*100),IF((T4/S4-1)*100&gt;100,"&gt;100",(T4/S4-1)*100))))</f>
        <v>11.54499151103565</v>
      </c>
      <c r="V4" s="123">
        <f>IF(AND(T4=0,P4=0),0,IF(OR(AND(T4&gt;0,P4&lt;=0),AND(T4&lt;0,P4&gt;=0)),"nm",IF(AND(T4&lt;0,P4&lt;0),IF(-(T4/P4-1)*100&lt;-100,"(&gt;100)",-(T4/P4-1)*100),IF((T4/P4-1)*100&gt;100,"&gt;100",(T4/P4-1)*100))))</f>
        <v>28.07017543859649</v>
      </c>
      <c r="X4" s="123">
        <v>1995</v>
      </c>
      <c r="Y4" s="124">
        <v>2317</v>
      </c>
      <c r="Z4" s="123">
        <f>IF(AND(Y4=0,X4=0),0,IF(OR(AND(Y4&gt;0,X4&lt;=0),AND(Y4&lt;0,X4&gt;=0)),"nm",IF(AND(Y4&lt;0,X4&lt;0),IF(-(Y4/X4-1)*100&lt;-100,"(&gt;100)",-(Y4/X4-1)*100),IF((Y4/X4-1)*100&gt;100,"&gt;100",(Y4/X4-1)*100))))</f>
        <v>16.140350877192986</v>
      </c>
    </row>
    <row r="5" spans="2:26" ht="14.25">
      <c r="B5" s="103" t="s">
        <v>25</v>
      </c>
      <c r="C5" s="20"/>
      <c r="D5" s="123">
        <v>1241</v>
      </c>
      <c r="E5" s="123">
        <v>1328</v>
      </c>
      <c r="F5" s="123">
        <v>1518</v>
      </c>
      <c r="G5" s="123">
        <f aca="true" t="shared" si="0" ref="G5:G10">Y5</f>
        <v>1693</v>
      </c>
      <c r="H5" s="169"/>
      <c r="I5" s="123">
        <v>335</v>
      </c>
      <c r="J5" s="123">
        <v>348</v>
      </c>
      <c r="K5" s="123">
        <v>321</v>
      </c>
      <c r="L5" s="123">
        <v>323</v>
      </c>
      <c r="M5" s="123">
        <v>330</v>
      </c>
      <c r="N5" s="123">
        <v>417</v>
      </c>
      <c r="O5" s="123">
        <v>399</v>
      </c>
      <c r="P5" s="123">
        <v>372</v>
      </c>
      <c r="Q5" s="123">
        <v>468</v>
      </c>
      <c r="R5" s="123">
        <v>435</v>
      </c>
      <c r="S5" s="123">
        <v>469</v>
      </c>
      <c r="T5" s="124">
        <f aca="true" t="shared" si="1" ref="T5:T10">Y5-Q5-R5-S5</f>
        <v>321</v>
      </c>
      <c r="U5" s="123">
        <f aca="true" t="shared" si="2" ref="U5:U10">IF(AND(T5=0,S5=0),0,IF(OR(AND(T5&gt;0,S5&lt;=0),AND(T5&lt;0,S5&gt;=0)),"nm",IF(AND(T5&lt;0,S5&lt;0),IF(-(T5/S5-1)*100&lt;-100,"(&gt;100)",-(T5/S5-1)*100),IF((T5/S5-1)*100&gt;100,"&gt;100",(T5/S5-1)*100))))</f>
        <v>-31.556503198294237</v>
      </c>
      <c r="V5" s="123">
        <f aca="true" t="shared" si="3" ref="V5:V10">IF(AND(T5=0,P5=0),0,IF(OR(AND(T5&gt;0,P5&lt;=0),AND(T5&lt;0,P5&gt;=0)),"nm",IF(AND(T5&lt;0,P5&lt;0),IF(-(T5/P5-1)*100&lt;-100,"(&gt;100)",-(T5/P5-1)*100),IF((T5/P5-1)*100&gt;100,"&gt;100",(T5/P5-1)*100))))</f>
        <v>-13.709677419354838</v>
      </c>
      <c r="X5" s="123">
        <v>1518</v>
      </c>
      <c r="Y5" s="124">
        <v>1693</v>
      </c>
      <c r="Z5" s="123">
        <f aca="true" t="shared" si="4" ref="Z5:Z12">IF(AND(Y5=0,X5=0),0,IF(OR(AND(Y5&gt;0,X5&lt;=0),AND(Y5&lt;0,X5&gt;=0)),"nm",IF(AND(Y5&lt;0,X5&lt;0),IF(-(Y5/X5-1)*100&lt;-100,"(&gt;100)",-(Y5/X5-1)*100),IF((Y5/X5-1)*100&gt;100,"&gt;100",(Y5/X5-1)*100))))</f>
        <v>11.528326745718044</v>
      </c>
    </row>
    <row r="6" spans="2:26" ht="14.25">
      <c r="B6" s="103" t="s">
        <v>6</v>
      </c>
      <c r="C6" s="20"/>
      <c r="D6" s="123">
        <v>2651</v>
      </c>
      <c r="E6" s="123">
        <v>3172</v>
      </c>
      <c r="F6" s="123">
        <v>3513</v>
      </c>
      <c r="G6" s="123">
        <f t="shared" si="0"/>
        <v>4010</v>
      </c>
      <c r="H6" s="169"/>
      <c r="I6" s="123">
        <f aca="true" t="shared" si="5" ref="I6:N6">I4+I5</f>
        <v>762</v>
      </c>
      <c r="J6" s="123">
        <f t="shared" si="5"/>
        <v>798</v>
      </c>
      <c r="K6" s="123">
        <f t="shared" si="5"/>
        <v>807</v>
      </c>
      <c r="L6" s="123">
        <f t="shared" si="5"/>
        <v>804</v>
      </c>
      <c r="M6" s="123">
        <f t="shared" si="5"/>
        <v>804</v>
      </c>
      <c r="N6" s="123">
        <f t="shared" si="5"/>
        <v>920</v>
      </c>
      <c r="O6" s="123">
        <v>904</v>
      </c>
      <c r="P6" s="123">
        <v>885</v>
      </c>
      <c r="Q6" s="123">
        <v>987</v>
      </c>
      <c r="R6" s="123">
        <v>987</v>
      </c>
      <c r="S6" s="123">
        <v>1058</v>
      </c>
      <c r="T6" s="124">
        <f t="shared" si="1"/>
        <v>978</v>
      </c>
      <c r="U6" s="123">
        <f t="shared" si="2"/>
        <v>-7.561436672967858</v>
      </c>
      <c r="V6" s="123">
        <f t="shared" si="3"/>
        <v>10.508474576271176</v>
      </c>
      <c r="X6" s="123">
        <v>3513</v>
      </c>
      <c r="Y6" s="124">
        <f>Y4+Y5</f>
        <v>4010</v>
      </c>
      <c r="Z6" s="123">
        <f t="shared" si="4"/>
        <v>14.147452319954446</v>
      </c>
    </row>
    <row r="7" spans="2:26" ht="14.25">
      <c r="B7" s="103" t="s">
        <v>0</v>
      </c>
      <c r="C7" s="20"/>
      <c r="D7" s="123">
        <v>951</v>
      </c>
      <c r="E7" s="123">
        <v>964</v>
      </c>
      <c r="F7" s="123">
        <v>1119</v>
      </c>
      <c r="G7" s="123">
        <f t="shared" si="0"/>
        <v>1319</v>
      </c>
      <c r="H7" s="169"/>
      <c r="I7" s="123">
        <v>218</v>
      </c>
      <c r="J7" s="123">
        <v>244</v>
      </c>
      <c r="K7" s="123">
        <v>233</v>
      </c>
      <c r="L7" s="123">
        <v>269</v>
      </c>
      <c r="M7" s="123">
        <v>247</v>
      </c>
      <c r="N7" s="123">
        <v>259</v>
      </c>
      <c r="O7" s="123">
        <v>282</v>
      </c>
      <c r="P7" s="123">
        <v>331</v>
      </c>
      <c r="Q7" s="123">
        <v>294</v>
      </c>
      <c r="R7" s="123">
        <v>318</v>
      </c>
      <c r="S7" s="123">
        <v>331</v>
      </c>
      <c r="T7" s="124">
        <f t="shared" si="1"/>
        <v>376</v>
      </c>
      <c r="U7" s="123">
        <f t="shared" si="2"/>
        <v>13.595166163142004</v>
      </c>
      <c r="V7" s="123">
        <f t="shared" si="3"/>
        <v>13.595166163142004</v>
      </c>
      <c r="X7" s="123">
        <v>1119</v>
      </c>
      <c r="Y7" s="124">
        <v>1319</v>
      </c>
      <c r="Z7" s="123">
        <f t="shared" si="4"/>
        <v>17.87310098302055</v>
      </c>
    </row>
    <row r="8" spans="2:26" ht="14.25">
      <c r="B8" s="103" t="s">
        <v>8</v>
      </c>
      <c r="C8" s="20"/>
      <c r="D8" s="123">
        <v>476</v>
      </c>
      <c r="E8" s="123">
        <v>1118</v>
      </c>
      <c r="F8" s="123">
        <v>812</v>
      </c>
      <c r="G8" s="123">
        <f t="shared" si="0"/>
        <v>453</v>
      </c>
      <c r="H8" s="169"/>
      <c r="I8" s="123">
        <v>211</v>
      </c>
      <c r="J8" s="123">
        <v>245</v>
      </c>
      <c r="K8" s="123">
        <v>245</v>
      </c>
      <c r="L8" s="123">
        <v>417</v>
      </c>
      <c r="M8" s="123">
        <v>328</v>
      </c>
      <c r="N8" s="123">
        <v>175</v>
      </c>
      <c r="O8" s="123">
        <v>149</v>
      </c>
      <c r="P8" s="123">
        <v>160</v>
      </c>
      <c r="Q8" s="123">
        <v>56</v>
      </c>
      <c r="R8" s="123">
        <v>72</v>
      </c>
      <c r="S8" s="123">
        <v>140</v>
      </c>
      <c r="T8" s="124">
        <f t="shared" si="1"/>
        <v>185</v>
      </c>
      <c r="U8" s="123">
        <f t="shared" si="2"/>
        <v>32.14285714285714</v>
      </c>
      <c r="V8" s="123">
        <f t="shared" si="3"/>
        <v>15.625</v>
      </c>
      <c r="X8" s="123">
        <v>812</v>
      </c>
      <c r="Y8" s="124">
        <v>453</v>
      </c>
      <c r="Z8" s="123">
        <f t="shared" si="4"/>
        <v>-44.21182266009852</v>
      </c>
    </row>
    <row r="9" spans="2:26" ht="14.25">
      <c r="B9" s="104" t="s">
        <v>72</v>
      </c>
      <c r="C9" s="20"/>
      <c r="D9" s="123">
        <v>19</v>
      </c>
      <c r="E9" s="123">
        <v>28</v>
      </c>
      <c r="F9" s="123">
        <v>25</v>
      </c>
      <c r="G9" s="123">
        <f t="shared" si="0"/>
        <v>21</v>
      </c>
      <c r="H9" s="169"/>
      <c r="I9" s="123">
        <v>5</v>
      </c>
      <c r="J9" s="123">
        <v>6</v>
      </c>
      <c r="K9" s="123">
        <v>8</v>
      </c>
      <c r="L9" s="123">
        <v>9</v>
      </c>
      <c r="M9" s="123">
        <v>6</v>
      </c>
      <c r="N9" s="123">
        <v>8</v>
      </c>
      <c r="O9" s="123">
        <v>6</v>
      </c>
      <c r="P9" s="123">
        <v>5</v>
      </c>
      <c r="Q9" s="123">
        <v>7</v>
      </c>
      <c r="R9" s="123">
        <v>7</v>
      </c>
      <c r="S9" s="123">
        <v>6</v>
      </c>
      <c r="T9" s="124">
        <f t="shared" si="1"/>
        <v>1</v>
      </c>
      <c r="U9" s="123">
        <f t="shared" si="2"/>
        <v>-83.33333333333334</v>
      </c>
      <c r="V9" s="123">
        <f t="shared" si="3"/>
        <v>-80</v>
      </c>
      <c r="X9" s="123">
        <v>25</v>
      </c>
      <c r="Y9" s="124">
        <v>21</v>
      </c>
      <c r="Z9" s="123">
        <f t="shared" si="4"/>
        <v>-16.000000000000004</v>
      </c>
    </row>
    <row r="10" spans="2:26" ht="14.25">
      <c r="B10" s="104" t="s">
        <v>9</v>
      </c>
      <c r="C10" s="20"/>
      <c r="D10" s="123">
        <v>1243</v>
      </c>
      <c r="E10" s="123">
        <v>1118</v>
      </c>
      <c r="F10" s="123">
        <v>1607</v>
      </c>
      <c r="G10" s="123">
        <f t="shared" si="0"/>
        <v>2259</v>
      </c>
      <c r="H10" s="169"/>
      <c r="I10" s="123">
        <f aca="true" t="shared" si="6" ref="I10:N10">I6-I7-I8+I9</f>
        <v>338</v>
      </c>
      <c r="J10" s="123">
        <f t="shared" si="6"/>
        <v>315</v>
      </c>
      <c r="K10" s="123">
        <f t="shared" si="6"/>
        <v>337</v>
      </c>
      <c r="L10" s="123">
        <f t="shared" si="6"/>
        <v>127</v>
      </c>
      <c r="M10" s="123">
        <f t="shared" si="6"/>
        <v>235</v>
      </c>
      <c r="N10" s="123">
        <f t="shared" si="6"/>
        <v>494</v>
      </c>
      <c r="O10" s="123">
        <v>479</v>
      </c>
      <c r="P10" s="123">
        <v>399</v>
      </c>
      <c r="Q10" s="123">
        <v>644</v>
      </c>
      <c r="R10" s="123">
        <v>604</v>
      </c>
      <c r="S10" s="123">
        <v>593</v>
      </c>
      <c r="T10" s="124">
        <f t="shared" si="1"/>
        <v>418</v>
      </c>
      <c r="U10" s="123">
        <f t="shared" si="2"/>
        <v>-29.510961214165267</v>
      </c>
      <c r="V10" s="123">
        <f t="shared" si="3"/>
        <v>4.761904761904767</v>
      </c>
      <c r="X10" s="123">
        <v>1607</v>
      </c>
      <c r="Y10" s="124">
        <f>Y6-Y7-Y8+Y9</f>
        <v>2259</v>
      </c>
      <c r="Z10" s="123">
        <f>IF(AND(Y10=0,X10=0),0,IF(OR(AND(Y10&gt;0,X10&lt;=0),AND(Y10&lt;0,X10&gt;=0)),"nm",IF(AND(Y10&lt;0,X10&lt;0),IF(-(Y10/X10-1)*100&lt;-100,"(&gt;100)",-(Y10/X10-1)*100),IF((Y10/X10-1)*100&gt;100,"&gt;100",(Y10/X10-1)*100))))</f>
        <v>40.57249533291849</v>
      </c>
    </row>
    <row r="11" spans="2:27" ht="14.25" hidden="1">
      <c r="B11" s="104" t="s">
        <v>73</v>
      </c>
      <c r="C11" s="20"/>
      <c r="D11" s="123">
        <v>248</v>
      </c>
      <c r="E11" s="123">
        <v>197</v>
      </c>
      <c r="F11" s="123">
        <v>274</v>
      </c>
      <c r="H11" s="169"/>
      <c r="I11" s="123">
        <v>79</v>
      </c>
      <c r="J11" s="123">
        <v>59</v>
      </c>
      <c r="K11" s="123">
        <v>68</v>
      </c>
      <c r="L11" s="123">
        <v>-9</v>
      </c>
      <c r="M11" s="123">
        <v>28</v>
      </c>
      <c r="N11" s="123">
        <v>100</v>
      </c>
      <c r="O11" s="123">
        <v>78</v>
      </c>
      <c r="P11" s="123">
        <v>68</v>
      </c>
      <c r="Q11" s="123">
        <v>116</v>
      </c>
      <c r="R11" s="123"/>
      <c r="S11" s="123"/>
      <c r="T11" s="147"/>
      <c r="U11" s="123">
        <f>IF(AND(T11=0,Q11=0),0,IF(OR(AND(T11&gt;0,Q11&lt;=0),AND(T11&lt;0,Q11&gt;=0)),"nm",IF(AND(T11&lt;0,Q11&lt;0),IF(-(T11/Q11-1)*100&lt;-100,"(&gt;100)",-(T11/Q11-1)*100),IF((T11/Q11-1)*100&gt;100,"&gt;100",(T11/Q11-1)*100))))</f>
        <v>-100</v>
      </c>
      <c r="V11" s="123">
        <f>IF(AND(T11=0,N11=0),0,IF(OR(AND(T11&gt;0,N11&lt;=0),AND(T11&lt;0,N11&gt;=0)),"nm",IF(AND(T11&lt;0,N11&lt;0),IF(-(T11/N11-1)*100&lt;-100,"(&gt;100)",-(T11/N11-1)*100),IF((T11/N11-1)*100&gt;100,"&gt;100",(T11/N11-1)*100))))</f>
        <v>-100</v>
      </c>
      <c r="X11" s="123">
        <v>274</v>
      </c>
      <c r="Y11" s="146"/>
      <c r="Z11" s="123">
        <f t="shared" si="4"/>
        <v>-100</v>
      </c>
      <c r="AA11" s="20" t="s">
        <v>395</v>
      </c>
    </row>
    <row r="12" spans="2:27" ht="14.25" hidden="1">
      <c r="B12" s="104" t="s">
        <v>58</v>
      </c>
      <c r="C12" s="20"/>
      <c r="D12" s="123">
        <v>989</v>
      </c>
      <c r="E12" s="123">
        <v>974</v>
      </c>
      <c r="F12" s="123">
        <v>1360</v>
      </c>
      <c r="H12" s="169"/>
      <c r="I12" s="123">
        <v>261</v>
      </c>
      <c r="J12" s="123">
        <v>265</v>
      </c>
      <c r="K12" s="123">
        <v>301</v>
      </c>
      <c r="L12" s="123">
        <v>146</v>
      </c>
      <c r="M12" s="123">
        <v>208</v>
      </c>
      <c r="N12" s="123">
        <v>401</v>
      </c>
      <c r="O12" s="123">
        <v>410</v>
      </c>
      <c r="P12" s="123">
        <v>341</v>
      </c>
      <c r="Q12" s="123">
        <v>523</v>
      </c>
      <c r="R12" s="123"/>
      <c r="S12" s="123"/>
      <c r="T12" s="147"/>
      <c r="U12" s="123">
        <f>IF(AND(T12=0,Q12=0),0,IF(OR(AND(T12&gt;0,Q12&lt;=0),AND(T12&lt;0,Q12&gt;=0)),"nm",IF(AND(T12&lt;0,Q12&lt;0),IF(-(T12/Q12-1)*100&lt;-100,"(&gt;100)",-(T12/Q12-1)*100),IF((T12/Q12-1)*100&gt;100,"&gt;100",(T12/Q12-1)*100))))</f>
        <v>-100</v>
      </c>
      <c r="V12" s="123">
        <f>IF(AND(T12=0,N12=0),0,IF(OR(AND(T12&gt;0,N12&lt;=0),AND(T12&lt;0,N12&gt;=0)),"nm",IF(AND(T12&lt;0,N12&lt;0),IF(-(T12/N12-1)*100&lt;-100,"(&gt;100)",-(T12/N12-1)*100),IF((T12/N12-1)*100&gt;100,"&gt;100",(T12/N12-1)*100))))</f>
        <v>-100</v>
      </c>
      <c r="X12" s="123">
        <v>1360</v>
      </c>
      <c r="Y12" s="146"/>
      <c r="Z12" s="123">
        <f t="shared" si="4"/>
        <v>-100</v>
      </c>
      <c r="AA12" s="20" t="s">
        <v>395</v>
      </c>
    </row>
    <row r="13" spans="3:25" ht="14.25">
      <c r="C13" s="20"/>
      <c r="D13" s="123"/>
      <c r="M13" s="180"/>
      <c r="N13" s="180"/>
      <c r="O13" s="180"/>
      <c r="P13" s="180"/>
      <c r="Q13" s="180"/>
      <c r="R13" s="180"/>
      <c r="S13" s="180"/>
      <c r="T13" s="147"/>
      <c r="X13" s="174"/>
      <c r="Y13" s="146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9"/>
      <c r="N14" s="179"/>
      <c r="O14" s="179"/>
      <c r="P14" s="179"/>
      <c r="Q14" s="179"/>
      <c r="R14" s="179"/>
      <c r="S14" s="179"/>
      <c r="T14" s="148"/>
      <c r="U14" s="17"/>
      <c r="V14" s="17"/>
      <c r="W14" s="17"/>
      <c r="X14" s="178"/>
      <c r="Y14" s="148"/>
      <c r="Z14" s="17"/>
    </row>
    <row r="15" spans="2:26" ht="14.25">
      <c r="B15" s="103" t="s">
        <v>77</v>
      </c>
      <c r="C15" s="20"/>
      <c r="D15" s="123">
        <v>100029</v>
      </c>
      <c r="E15" s="123">
        <v>100649</v>
      </c>
      <c r="F15" s="123">
        <v>118572</v>
      </c>
      <c r="G15" s="123">
        <f>Y15</f>
        <v>165930</v>
      </c>
      <c r="I15" s="123">
        <v>103804</v>
      </c>
      <c r="J15" s="123">
        <v>101200</v>
      </c>
      <c r="K15" s="123">
        <v>100458</v>
      </c>
      <c r="L15" s="123">
        <v>100649</v>
      </c>
      <c r="M15" s="75">
        <v>100758</v>
      </c>
      <c r="N15" s="75">
        <v>113994</v>
      </c>
      <c r="O15" s="75">
        <v>115390</v>
      </c>
      <c r="P15" s="75">
        <v>118572</v>
      </c>
      <c r="Q15" s="75">
        <v>125510</v>
      </c>
      <c r="R15" s="75">
        <v>135095</v>
      </c>
      <c r="S15" s="75">
        <v>157624</v>
      </c>
      <c r="T15" s="124">
        <f>Y15</f>
        <v>165930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5.269502106278234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39.94028944438821</v>
      </c>
      <c r="X15" s="123">
        <v>118572</v>
      </c>
      <c r="Y15" s="124">
        <v>165930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39.94028944438821</v>
      </c>
    </row>
    <row r="16" spans="2:26" ht="14.25">
      <c r="B16" s="103" t="s">
        <v>11</v>
      </c>
      <c r="C16" s="20"/>
      <c r="D16" s="123">
        <v>61671</v>
      </c>
      <c r="E16" s="123">
        <v>69084</v>
      </c>
      <c r="F16" s="123">
        <v>80559</v>
      </c>
      <c r="G16" s="123">
        <f>Y16</f>
        <v>103977</v>
      </c>
      <c r="I16" s="123">
        <v>63846</v>
      </c>
      <c r="J16" s="123">
        <v>60919</v>
      </c>
      <c r="K16" s="123">
        <v>69428</v>
      </c>
      <c r="L16" s="123">
        <v>69084</v>
      </c>
      <c r="M16" s="75">
        <v>64087</v>
      </c>
      <c r="N16" s="75">
        <v>68520</v>
      </c>
      <c r="O16" s="75">
        <v>74842</v>
      </c>
      <c r="P16" s="75">
        <v>80559</v>
      </c>
      <c r="Q16" s="75">
        <v>85494</v>
      </c>
      <c r="R16" s="75">
        <v>88004</v>
      </c>
      <c r="S16" s="75">
        <v>98972</v>
      </c>
      <c r="T16" s="124">
        <f>Y16</f>
        <v>103977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5.056985814169668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29.069377723159427</v>
      </c>
      <c r="X16" s="123">
        <v>80559</v>
      </c>
      <c r="Y16" s="124">
        <v>103977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29.069377723159427</v>
      </c>
    </row>
    <row r="17" spans="2:26" ht="14.25">
      <c r="B17" s="103" t="s">
        <v>74</v>
      </c>
      <c r="C17" s="20"/>
      <c r="D17" s="123">
        <v>27</v>
      </c>
      <c r="E17" s="123">
        <v>22</v>
      </c>
      <c r="F17" s="123">
        <v>27</v>
      </c>
      <c r="G17" s="123">
        <f>Y17</f>
        <v>29</v>
      </c>
      <c r="I17" s="123">
        <v>5</v>
      </c>
      <c r="J17" s="123">
        <v>6</v>
      </c>
      <c r="K17" s="123">
        <v>6</v>
      </c>
      <c r="L17" s="123">
        <v>5</v>
      </c>
      <c r="M17" s="75">
        <v>6</v>
      </c>
      <c r="N17" s="75">
        <v>3</v>
      </c>
      <c r="O17" s="75">
        <v>2</v>
      </c>
      <c r="P17" s="75">
        <v>16</v>
      </c>
      <c r="Q17" s="75">
        <v>4</v>
      </c>
      <c r="R17" s="75">
        <v>12</v>
      </c>
      <c r="S17" s="75">
        <v>4</v>
      </c>
      <c r="T17" s="124">
        <v>9</v>
      </c>
      <c r="U17" s="123" t="str">
        <f>IF(AND(T17=0,S17=0),0,IF(OR(AND(T17&gt;0,S17&lt;=0),AND(T17&lt;0,S17&gt;=0)),"nm",IF(AND(T17&lt;0,S17&lt;0),IF(-(T17/S17-1)*100&lt;-100,"(&gt;100)",-(T17/S17-1)*100),IF((T17/S17-1)*100&gt;100,"&gt;100",(T17/S17-1)*100))))</f>
        <v>&gt;100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-43.75</v>
      </c>
      <c r="X17" s="123">
        <v>27</v>
      </c>
      <c r="Y17" s="124">
        <f>Q17+S17+R17+T17</f>
        <v>29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7.407407407407418</v>
      </c>
    </row>
    <row r="18" spans="2:26" ht="14.25">
      <c r="B18" s="103" t="s">
        <v>75</v>
      </c>
      <c r="C18" s="20"/>
      <c r="D18" s="123">
        <v>17</v>
      </c>
      <c r="E18" s="123">
        <v>24</v>
      </c>
      <c r="F18" s="123">
        <v>21</v>
      </c>
      <c r="G18" s="123">
        <f>Y18</f>
        <v>26</v>
      </c>
      <c r="I18" s="123">
        <v>6</v>
      </c>
      <c r="J18" s="123">
        <v>6</v>
      </c>
      <c r="K18" s="123">
        <v>6</v>
      </c>
      <c r="L18" s="123">
        <v>6</v>
      </c>
      <c r="M18" s="75">
        <v>6</v>
      </c>
      <c r="N18" s="75">
        <v>5</v>
      </c>
      <c r="O18" s="75">
        <v>4</v>
      </c>
      <c r="P18" s="75">
        <v>6</v>
      </c>
      <c r="Q18" s="75">
        <v>6</v>
      </c>
      <c r="R18" s="75">
        <v>5</v>
      </c>
      <c r="S18" s="75">
        <v>6</v>
      </c>
      <c r="T18" s="124">
        <v>9</v>
      </c>
      <c r="U18" s="123">
        <f>IF(AND(T18=0,S18=0),0,IF(OR(AND(T18&gt;0,S18&lt;=0),AND(T18&lt;0,S18&gt;=0)),"nm",IF(AND(T18&lt;0,S18&lt;0),IF(-(T18/S18-1)*100&lt;-100,"(&gt;100)",-(T18/S18-1)*100),IF((T18/S18-1)*100&gt;100,"&gt;100",(T18/S18-1)*100))))</f>
        <v>50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50</v>
      </c>
      <c r="X18" s="123">
        <v>21</v>
      </c>
      <c r="Y18" s="124">
        <f>Q18+S18+R18+T18</f>
        <v>26</v>
      </c>
      <c r="Z18" s="123">
        <f>IF(AND(Y18=0,X18=0),0,IF(OR(AND(Y18&gt;0,X18&lt;=0),AND(Y18&lt;0,X18&gt;=0)),"nm",IF(AND(Y18&lt;0,X18&lt;0),IF(-(Y18/X18-1)*100&lt;-100,"(&gt;100)",-(Y18/X18-1)*100),IF((Y18/X18-1)*100&gt;100,"&gt;100",(Y18/X18-1)*100))))</f>
        <v>23.809523809523814</v>
      </c>
    </row>
    <row r="19" spans="3:24" ht="14.25">
      <c r="C19" s="20"/>
      <c r="D19" s="123"/>
      <c r="M19" s="180"/>
      <c r="N19" s="180"/>
      <c r="O19" s="180"/>
      <c r="P19" s="180"/>
      <c r="Q19" s="180"/>
      <c r="R19" s="180"/>
      <c r="S19" s="180"/>
      <c r="X19" s="123"/>
    </row>
    <row r="20" spans="4:24" ht="14.25">
      <c r="D20" s="123"/>
      <c r="M20" s="123"/>
      <c r="N20" s="123"/>
      <c r="O20" s="123"/>
      <c r="P20" s="123"/>
      <c r="Q20" s="123"/>
      <c r="R20" s="123"/>
      <c r="S20" s="123"/>
      <c r="X20" s="123"/>
    </row>
    <row r="21" spans="4:24" ht="14.25">
      <c r="D21" s="123"/>
      <c r="M21" s="123"/>
      <c r="N21" s="123"/>
      <c r="O21" s="123"/>
      <c r="P21" s="123"/>
      <c r="Q21" s="123"/>
      <c r="R21" s="123"/>
      <c r="S21" s="123"/>
      <c r="X21" s="123"/>
    </row>
    <row r="22" spans="13:24" ht="14.25">
      <c r="M22" s="123"/>
      <c r="N22" s="123"/>
      <c r="O22" s="123"/>
      <c r="P22" s="123"/>
      <c r="Q22" s="123"/>
      <c r="R22" s="123"/>
      <c r="S22" s="123"/>
      <c r="X22" s="123"/>
    </row>
    <row r="23" spans="13:24" ht="14.25">
      <c r="M23" s="123"/>
      <c r="N23" s="123"/>
      <c r="O23" s="123"/>
      <c r="P23" s="123"/>
      <c r="Q23" s="123"/>
      <c r="R23" s="123"/>
      <c r="S23" s="123"/>
      <c r="X23" s="123"/>
    </row>
    <row r="24" spans="13:24" ht="14.25">
      <c r="M24" s="123"/>
      <c r="N24" s="123"/>
      <c r="O24" s="123"/>
      <c r="P24" s="123"/>
      <c r="Q24" s="123"/>
      <c r="R24" s="123"/>
      <c r="S24" s="123"/>
      <c r="X24" s="123"/>
    </row>
    <row r="25" spans="13:24" ht="14.25">
      <c r="M25" s="123"/>
      <c r="N25" s="123"/>
      <c r="O25" s="123"/>
      <c r="P25" s="123"/>
      <c r="Q25" s="123"/>
      <c r="R25" s="123"/>
      <c r="S25" s="123"/>
      <c r="X25" s="123"/>
    </row>
    <row r="26" spans="13:24" ht="14.25">
      <c r="M26" s="123"/>
      <c r="N26" s="123"/>
      <c r="O26" s="123"/>
      <c r="P26" s="123"/>
      <c r="Q26" s="123"/>
      <c r="R26" s="123"/>
      <c r="S26" s="123"/>
      <c r="X26" s="123"/>
    </row>
    <row r="27" spans="13:24" ht="14.25">
      <c r="M27" s="123"/>
      <c r="N27" s="123"/>
      <c r="O27" s="123"/>
      <c r="P27" s="123"/>
      <c r="Q27" s="123"/>
      <c r="R27" s="123"/>
      <c r="S27" s="123"/>
      <c r="X27" s="123"/>
    </row>
    <row r="28" spans="13:24" ht="14.25">
      <c r="M28" s="123"/>
      <c r="N28" s="123"/>
      <c r="O28" s="123"/>
      <c r="P28" s="123"/>
      <c r="Q28" s="123"/>
      <c r="R28" s="123"/>
      <c r="S28" s="123"/>
      <c r="X28" s="123"/>
    </row>
    <row r="29" spans="13:24" ht="14.25">
      <c r="M29" s="123"/>
      <c r="N29" s="123"/>
      <c r="O29" s="123"/>
      <c r="P29" s="123"/>
      <c r="Q29" s="123"/>
      <c r="R29" s="123"/>
      <c r="S29" s="123"/>
      <c r="X29" s="123"/>
    </row>
    <row r="30" spans="13:24" ht="14.25">
      <c r="M30" s="123"/>
      <c r="N30" s="123"/>
      <c r="O30" s="123"/>
      <c r="P30" s="123"/>
      <c r="Q30" s="123"/>
      <c r="R30" s="123"/>
      <c r="S30" s="123"/>
      <c r="X30" s="123"/>
    </row>
    <row r="31" spans="13:24" ht="14.25">
      <c r="M31" s="123"/>
      <c r="N31" s="123"/>
      <c r="O31" s="123"/>
      <c r="P31" s="123"/>
      <c r="Q31" s="123"/>
      <c r="R31" s="123"/>
      <c r="S31" s="123"/>
      <c r="X31" s="123"/>
    </row>
    <row r="32" spans="13:24" ht="14.25">
      <c r="M32" s="123"/>
      <c r="N32" s="123"/>
      <c r="O32" s="123"/>
      <c r="P32" s="123"/>
      <c r="Q32" s="123"/>
      <c r="R32" s="123"/>
      <c r="S32" s="123"/>
      <c r="X32" s="123"/>
    </row>
    <row r="33" spans="13:24" ht="14.25">
      <c r="M33" s="123"/>
      <c r="N33" s="123"/>
      <c r="O33" s="123"/>
      <c r="P33" s="123"/>
      <c r="Q33" s="123"/>
      <c r="R33" s="123"/>
      <c r="S33" s="123"/>
      <c r="X33" s="123"/>
    </row>
    <row r="34" spans="13:24" ht="14.25">
      <c r="M34" s="123"/>
      <c r="N34" s="123"/>
      <c r="O34" s="123"/>
      <c r="P34" s="123"/>
      <c r="Q34" s="123"/>
      <c r="R34" s="123"/>
      <c r="S34" s="123"/>
      <c r="X34" s="123"/>
    </row>
    <row r="35" spans="13:24" ht="14.25">
      <c r="M35" s="123"/>
      <c r="N35" s="123"/>
      <c r="O35" s="123"/>
      <c r="P35" s="123"/>
      <c r="Q35" s="123"/>
      <c r="R35" s="123"/>
      <c r="S35" s="123"/>
      <c r="X35" s="123"/>
    </row>
    <row r="36" spans="13:24" ht="14.25">
      <c r="M36" s="123"/>
      <c r="N36" s="123"/>
      <c r="O36" s="123"/>
      <c r="P36" s="123"/>
      <c r="Q36" s="123"/>
      <c r="R36" s="123"/>
      <c r="S36" s="123"/>
      <c r="X36" s="123"/>
    </row>
    <row r="37" spans="13:24" ht="14.25">
      <c r="M37" s="123"/>
      <c r="N37" s="123"/>
      <c r="O37" s="123"/>
      <c r="P37" s="123"/>
      <c r="Q37" s="123"/>
      <c r="R37" s="123"/>
      <c r="S37" s="123"/>
      <c r="X37" s="123"/>
    </row>
    <row r="38" spans="13:24" ht="14.25">
      <c r="M38" s="123"/>
      <c r="N38" s="123"/>
      <c r="O38" s="123"/>
      <c r="P38" s="123"/>
      <c r="Q38" s="123"/>
      <c r="R38" s="123"/>
      <c r="S38" s="123"/>
      <c r="X38" s="123"/>
    </row>
    <row r="39" spans="13:24" ht="14.25">
      <c r="M39" s="123"/>
      <c r="N39" s="123"/>
      <c r="O39" s="123"/>
      <c r="P39" s="123"/>
      <c r="Q39" s="123"/>
      <c r="R39" s="123"/>
      <c r="S39" s="123"/>
      <c r="X39" s="123"/>
    </row>
    <row r="40" spans="13:24" ht="14.25">
      <c r="M40" s="123"/>
      <c r="N40" s="123"/>
      <c r="O40" s="123"/>
      <c r="P40" s="123"/>
      <c r="Q40" s="123"/>
      <c r="R40" s="123"/>
      <c r="S40" s="123"/>
      <c r="X40" s="123"/>
    </row>
    <row r="41" spans="13:24" ht="14.25">
      <c r="M41" s="123"/>
      <c r="N41" s="123"/>
      <c r="O41" s="123"/>
      <c r="P41" s="123"/>
      <c r="Q41" s="123"/>
      <c r="R41" s="123"/>
      <c r="S41" s="123"/>
      <c r="X41" s="123"/>
    </row>
    <row r="42" spans="13:24" ht="14.25">
      <c r="M42" s="123"/>
      <c r="N42" s="123"/>
      <c r="O42" s="123"/>
      <c r="P42" s="123"/>
      <c r="Q42" s="123"/>
      <c r="R42" s="123"/>
      <c r="S42" s="123"/>
      <c r="X42" s="123"/>
    </row>
    <row r="43" spans="13:24" ht="14.25">
      <c r="M43" s="123"/>
      <c r="N43" s="123"/>
      <c r="O43" s="123"/>
      <c r="P43" s="123"/>
      <c r="Q43" s="123"/>
      <c r="R43" s="123"/>
      <c r="S43" s="123"/>
      <c r="X43" s="123"/>
    </row>
    <row r="44" spans="13:24" ht="14.25">
      <c r="M44" s="123"/>
      <c r="N44" s="123"/>
      <c r="O44" s="123"/>
      <c r="P44" s="123"/>
      <c r="Q44" s="123"/>
      <c r="R44" s="123"/>
      <c r="S44" s="123"/>
      <c r="X44" s="123"/>
    </row>
    <row r="45" spans="13:24" ht="14.25">
      <c r="M45" s="123"/>
      <c r="N45" s="123"/>
      <c r="O45" s="123"/>
      <c r="P45" s="123"/>
      <c r="Q45" s="123"/>
      <c r="R45" s="123"/>
      <c r="S45" s="123"/>
      <c r="X45" s="123"/>
    </row>
    <row r="46" spans="13:24" ht="14.25">
      <c r="M46" s="123"/>
      <c r="N46" s="123"/>
      <c r="O46" s="123"/>
      <c r="P46" s="123"/>
      <c r="Q46" s="123"/>
      <c r="R46" s="123"/>
      <c r="S46" s="123"/>
      <c r="X46" s="123"/>
    </row>
    <row r="47" spans="13:24" ht="14.25">
      <c r="M47" s="123"/>
      <c r="N47" s="123"/>
      <c r="O47" s="123"/>
      <c r="P47" s="123"/>
      <c r="Q47" s="123"/>
      <c r="R47" s="123"/>
      <c r="S47" s="123"/>
      <c r="X47" s="123"/>
    </row>
    <row r="48" spans="13:24" ht="14.25">
      <c r="M48" s="123"/>
      <c r="N48" s="123"/>
      <c r="O48" s="123"/>
      <c r="P48" s="123"/>
      <c r="Q48" s="123"/>
      <c r="R48" s="123"/>
      <c r="S48" s="123"/>
      <c r="X48" s="123"/>
    </row>
    <row r="49" spans="13:24" ht="14.25">
      <c r="M49" s="123"/>
      <c r="N49" s="123"/>
      <c r="O49" s="123"/>
      <c r="P49" s="123"/>
      <c r="Q49" s="123"/>
      <c r="R49" s="123"/>
      <c r="S49" s="123"/>
      <c r="X49" s="123"/>
    </row>
    <row r="50" spans="13:24" ht="14.25">
      <c r="M50" s="123"/>
      <c r="N50" s="123"/>
      <c r="O50" s="123"/>
      <c r="P50" s="123"/>
      <c r="Q50" s="123"/>
      <c r="R50" s="123"/>
      <c r="S50" s="123"/>
      <c r="X50" s="123"/>
    </row>
    <row r="51" spans="13:24" ht="14.25">
      <c r="M51" s="123"/>
      <c r="N51" s="123"/>
      <c r="O51" s="123"/>
      <c r="P51" s="123"/>
      <c r="Q51" s="123"/>
      <c r="R51" s="123"/>
      <c r="S51" s="123"/>
      <c r="X51" s="123"/>
    </row>
    <row r="52" spans="13:24" ht="14.25">
      <c r="M52" s="123"/>
      <c r="N52" s="123"/>
      <c r="O52" s="123"/>
      <c r="P52" s="123"/>
      <c r="Q52" s="123"/>
      <c r="R52" s="123"/>
      <c r="S52" s="123"/>
      <c r="X52" s="123"/>
    </row>
    <row r="53" spans="13:24" ht="14.25">
      <c r="M53" s="123"/>
      <c r="N53" s="123"/>
      <c r="O53" s="123"/>
      <c r="P53" s="123"/>
      <c r="Q53" s="123"/>
      <c r="R53" s="123"/>
      <c r="S53" s="123"/>
      <c r="X53" s="123"/>
    </row>
    <row r="54" spans="13:24" ht="14.25">
      <c r="M54" s="123"/>
      <c r="N54" s="123"/>
      <c r="O54" s="123"/>
      <c r="P54" s="123"/>
      <c r="Q54" s="123"/>
      <c r="R54" s="123"/>
      <c r="S54" s="123"/>
      <c r="X54" s="123"/>
    </row>
    <row r="55" spans="13:24" ht="14.25">
      <c r="M55" s="123"/>
      <c r="N55" s="123"/>
      <c r="O55" s="123"/>
      <c r="P55" s="123"/>
      <c r="Q55" s="123"/>
      <c r="R55" s="123"/>
      <c r="S55" s="123"/>
      <c r="X55" s="123"/>
    </row>
    <row r="56" spans="13:24" ht="14.25">
      <c r="M56" s="123"/>
      <c r="N56" s="123"/>
      <c r="O56" s="123"/>
      <c r="P56" s="123"/>
      <c r="Q56" s="123"/>
      <c r="R56" s="123"/>
      <c r="S56" s="123"/>
      <c r="X56" s="123"/>
    </row>
    <row r="57" spans="13:24" ht="14.25">
      <c r="M57" s="123"/>
      <c r="N57" s="123"/>
      <c r="O57" s="123"/>
      <c r="P57" s="123"/>
      <c r="Q57" s="123"/>
      <c r="R57" s="123"/>
      <c r="S57" s="123"/>
      <c r="X57" s="123"/>
    </row>
    <row r="58" spans="13:24" ht="14.25">
      <c r="M58" s="123"/>
      <c r="N58" s="123"/>
      <c r="O58" s="123"/>
      <c r="P58" s="123"/>
      <c r="Q58" s="123"/>
      <c r="R58" s="123"/>
      <c r="S58" s="123"/>
      <c r="X58" s="123"/>
    </row>
    <row r="59" spans="13:24" ht="14.25">
      <c r="M59" s="123"/>
      <c r="N59" s="123"/>
      <c r="O59" s="123"/>
      <c r="P59" s="123"/>
      <c r="Q59" s="123"/>
      <c r="R59" s="123"/>
      <c r="S59" s="123"/>
      <c r="X59" s="123"/>
    </row>
    <row r="60" spans="13:24" ht="14.25">
      <c r="M60" s="123"/>
      <c r="N60" s="123"/>
      <c r="O60" s="123"/>
      <c r="P60" s="123"/>
      <c r="Q60" s="123"/>
      <c r="R60" s="123"/>
      <c r="S60" s="123"/>
      <c r="X60" s="123"/>
    </row>
    <row r="61" spans="13:24" ht="14.25">
      <c r="M61" s="123"/>
      <c r="N61" s="123"/>
      <c r="O61" s="123"/>
      <c r="P61" s="123"/>
      <c r="Q61" s="123"/>
      <c r="R61" s="123"/>
      <c r="S61" s="123"/>
      <c r="X61" s="123"/>
    </row>
    <row r="62" spans="13:24" ht="14.25">
      <c r="M62" s="123"/>
      <c r="N62" s="123"/>
      <c r="O62" s="123"/>
      <c r="P62" s="123"/>
      <c r="Q62" s="123"/>
      <c r="R62" s="123"/>
      <c r="S62" s="123"/>
      <c r="X62" s="123"/>
    </row>
    <row r="63" spans="13:24" ht="14.25">
      <c r="M63" s="123"/>
      <c r="N63" s="123"/>
      <c r="O63" s="123"/>
      <c r="P63" s="123"/>
      <c r="Q63" s="123"/>
      <c r="R63" s="123"/>
      <c r="S63" s="123"/>
      <c r="X63" s="123"/>
    </row>
    <row r="64" spans="13:24" ht="14.25">
      <c r="M64" s="123"/>
      <c r="N64" s="123"/>
      <c r="O64" s="123"/>
      <c r="P64" s="123"/>
      <c r="Q64" s="123"/>
      <c r="R64" s="123"/>
      <c r="S64" s="123"/>
      <c r="X64" s="123"/>
    </row>
    <row r="65" spans="13:24" ht="14.25">
      <c r="M65" s="123"/>
      <c r="N65" s="123"/>
      <c r="O65" s="123"/>
      <c r="P65" s="123"/>
      <c r="Q65" s="123"/>
      <c r="R65" s="123"/>
      <c r="S65" s="123"/>
      <c r="X65" s="123"/>
    </row>
    <row r="66" spans="13:24" ht="14.25">
      <c r="M66" s="123"/>
      <c r="N66" s="123"/>
      <c r="O66" s="123"/>
      <c r="P66" s="123"/>
      <c r="Q66" s="123"/>
      <c r="R66" s="123"/>
      <c r="S66" s="123"/>
      <c r="X66" s="123"/>
    </row>
    <row r="67" spans="13:24" ht="14.25">
      <c r="M67" s="123"/>
      <c r="N67" s="123"/>
      <c r="O67" s="123"/>
      <c r="P67" s="123"/>
      <c r="Q67" s="123"/>
      <c r="R67" s="123"/>
      <c r="S67" s="123"/>
      <c r="X67" s="123"/>
    </row>
    <row r="68" spans="13:24" ht="14.25">
      <c r="M68" s="123"/>
      <c r="N68" s="123"/>
      <c r="O68" s="123"/>
      <c r="P68" s="123"/>
      <c r="Q68" s="123"/>
      <c r="R68" s="123"/>
      <c r="S68" s="123"/>
      <c r="X68" s="123"/>
    </row>
    <row r="69" spans="13:24" ht="14.25">
      <c r="M69" s="123"/>
      <c r="N69" s="123"/>
      <c r="O69" s="123"/>
      <c r="P69" s="123"/>
      <c r="Q69" s="123"/>
      <c r="R69" s="123"/>
      <c r="S69" s="123"/>
      <c r="X69" s="123"/>
    </row>
    <row r="70" spans="13:24" ht="14.25">
      <c r="M70" s="123"/>
      <c r="N70" s="123"/>
      <c r="O70" s="123"/>
      <c r="P70" s="123"/>
      <c r="Q70" s="123"/>
      <c r="R70" s="123"/>
      <c r="S70" s="123"/>
      <c r="X70" s="123"/>
    </row>
    <row r="71" spans="13:24" ht="14.25">
      <c r="M71" s="123"/>
      <c r="N71" s="123"/>
      <c r="O71" s="123"/>
      <c r="P71" s="123"/>
      <c r="Q71" s="123"/>
      <c r="R71" s="123"/>
      <c r="S71" s="123"/>
      <c r="X71" s="123"/>
    </row>
    <row r="72" spans="13:24" ht="14.25">
      <c r="M72" s="123"/>
      <c r="N72" s="123"/>
      <c r="O72" s="123"/>
      <c r="P72" s="123"/>
      <c r="Q72" s="123"/>
      <c r="R72" s="123"/>
      <c r="S72" s="123"/>
      <c r="X72" s="123"/>
    </row>
    <row r="73" spans="13:24" ht="14.25">
      <c r="M73" s="123"/>
      <c r="N73" s="123"/>
      <c r="O73" s="123"/>
      <c r="P73" s="123"/>
      <c r="Q73" s="123"/>
      <c r="R73" s="123"/>
      <c r="S73" s="123"/>
      <c r="X73" s="123"/>
    </row>
    <row r="74" spans="13:24" ht="14.25">
      <c r="M74" s="123"/>
      <c r="N74" s="123"/>
      <c r="O74" s="123"/>
      <c r="P74" s="123"/>
      <c r="Q74" s="123"/>
      <c r="R74" s="123"/>
      <c r="S74" s="123"/>
      <c r="X74" s="123"/>
    </row>
    <row r="75" spans="13:24" ht="14.25">
      <c r="M75" s="123"/>
      <c r="N75" s="123"/>
      <c r="O75" s="123"/>
      <c r="P75" s="123"/>
      <c r="Q75" s="123"/>
      <c r="R75" s="123"/>
      <c r="S75" s="123"/>
      <c r="X75" s="123"/>
    </row>
    <row r="76" spans="13:24" ht="14.25">
      <c r="M76" s="123"/>
      <c r="N76" s="123"/>
      <c r="O76" s="123"/>
      <c r="P76" s="123"/>
      <c r="Q76" s="123"/>
      <c r="R76" s="123"/>
      <c r="S76" s="123"/>
      <c r="X76" s="123"/>
    </row>
    <row r="77" spans="13:24" ht="14.25">
      <c r="M77" s="123"/>
      <c r="N77" s="123"/>
      <c r="O77" s="123"/>
      <c r="P77" s="123"/>
      <c r="Q77" s="123"/>
      <c r="R77" s="123"/>
      <c r="S77" s="123"/>
      <c r="X77" s="123"/>
    </row>
    <row r="78" spans="13:24" ht="14.25">
      <c r="M78" s="123"/>
      <c r="N78" s="123"/>
      <c r="O78" s="123"/>
      <c r="P78" s="123"/>
      <c r="Q78" s="123"/>
      <c r="R78" s="123"/>
      <c r="S78" s="123"/>
      <c r="X78" s="123"/>
    </row>
    <row r="79" spans="13:24" ht="14.25">
      <c r="M79" s="123"/>
      <c r="N79" s="123"/>
      <c r="O79" s="123"/>
      <c r="P79" s="123"/>
      <c r="Q79" s="123"/>
      <c r="R79" s="123"/>
      <c r="S79" s="123"/>
      <c r="X79" s="123"/>
    </row>
    <row r="80" spans="13:24" ht="14.25">
      <c r="M80" s="123"/>
      <c r="N80" s="123"/>
      <c r="O80" s="123"/>
      <c r="P80" s="123"/>
      <c r="Q80" s="123"/>
      <c r="R80" s="123"/>
      <c r="S80" s="123"/>
      <c r="X80" s="123"/>
    </row>
    <row r="81" spans="13:24" ht="14.25">
      <c r="M81" s="123"/>
      <c r="N81" s="123"/>
      <c r="O81" s="123"/>
      <c r="P81" s="123"/>
      <c r="Q81" s="123"/>
      <c r="R81" s="123"/>
      <c r="S81" s="123"/>
      <c r="X81" s="123"/>
    </row>
    <row r="82" spans="13:24" ht="14.25">
      <c r="M82" s="123"/>
      <c r="N82" s="123"/>
      <c r="O82" s="123"/>
      <c r="P82" s="123"/>
      <c r="Q82" s="123"/>
      <c r="R82" s="123"/>
      <c r="S82" s="123"/>
      <c r="X82" s="123"/>
    </row>
    <row r="83" spans="13:24" ht="14.25">
      <c r="M83" s="123"/>
      <c r="N83" s="123"/>
      <c r="O83" s="123"/>
      <c r="P83" s="123"/>
      <c r="Q83" s="123"/>
      <c r="R83" s="123"/>
      <c r="S83" s="123"/>
      <c r="X83" s="123"/>
    </row>
    <row r="84" spans="13:24" ht="14.25">
      <c r="M84" s="123"/>
      <c r="N84" s="123"/>
      <c r="O84" s="123"/>
      <c r="P84" s="123"/>
      <c r="Q84" s="123"/>
      <c r="R84" s="123"/>
      <c r="S84" s="123"/>
      <c r="X84" s="123"/>
    </row>
    <row r="85" spans="13:24" ht="14.25">
      <c r="M85" s="123"/>
      <c r="N85" s="123"/>
      <c r="O85" s="123"/>
      <c r="P85" s="123"/>
      <c r="Q85" s="123"/>
      <c r="R85" s="123"/>
      <c r="S85" s="123"/>
      <c r="X85" s="123"/>
    </row>
    <row r="86" spans="13:24" ht="14.25">
      <c r="M86" s="123"/>
      <c r="N86" s="123"/>
      <c r="O86" s="123"/>
      <c r="P86" s="123"/>
      <c r="Q86" s="123"/>
      <c r="R86" s="123"/>
      <c r="S86" s="123"/>
      <c r="X86" s="123"/>
    </row>
    <row r="87" spans="13:24" ht="14.25">
      <c r="M87" s="123"/>
      <c r="N87" s="123"/>
      <c r="O87" s="123"/>
      <c r="P87" s="123"/>
      <c r="Q87" s="123"/>
      <c r="R87" s="123"/>
      <c r="S87" s="123"/>
      <c r="X87" s="123"/>
    </row>
    <row r="88" spans="13:24" ht="14.25">
      <c r="M88" s="123"/>
      <c r="N88" s="123"/>
      <c r="O88" s="123"/>
      <c r="P88" s="123"/>
      <c r="Q88" s="123"/>
      <c r="R88" s="123"/>
      <c r="S88" s="123"/>
      <c r="X88" s="123"/>
    </row>
    <row r="89" spans="13:24" ht="14.25">
      <c r="M89" s="123"/>
      <c r="N89" s="123"/>
      <c r="O89" s="123"/>
      <c r="P89" s="123"/>
      <c r="Q89" s="123"/>
      <c r="R89" s="123"/>
      <c r="S89" s="123"/>
      <c r="X89" s="123"/>
    </row>
    <row r="90" spans="13:24" ht="14.25">
      <c r="M90" s="123"/>
      <c r="N90" s="123"/>
      <c r="O90" s="123"/>
      <c r="P90" s="123"/>
      <c r="Q90" s="123"/>
      <c r="R90" s="123"/>
      <c r="S90" s="123"/>
      <c r="X90" s="123"/>
    </row>
    <row r="91" spans="13:24" ht="14.25">
      <c r="M91" s="123"/>
      <c r="N91" s="123"/>
      <c r="O91" s="123"/>
      <c r="P91" s="123"/>
      <c r="Q91" s="123"/>
      <c r="R91" s="123"/>
      <c r="S91" s="123"/>
      <c r="X91" s="123"/>
    </row>
    <row r="92" spans="13:24" ht="14.25">
      <c r="M92" s="123"/>
      <c r="N92" s="123"/>
      <c r="O92" s="123"/>
      <c r="P92" s="123"/>
      <c r="Q92" s="123"/>
      <c r="R92" s="123"/>
      <c r="S92" s="123"/>
      <c r="X92" s="123"/>
    </row>
    <row r="93" spans="13:24" ht="14.25">
      <c r="M93" s="123"/>
      <c r="N93" s="123"/>
      <c r="O93" s="123"/>
      <c r="P93" s="123"/>
      <c r="Q93" s="123"/>
      <c r="R93" s="123"/>
      <c r="S93" s="123"/>
      <c r="X93" s="123"/>
    </row>
    <row r="94" spans="13:24" ht="14.25">
      <c r="M94" s="123"/>
      <c r="N94" s="123"/>
      <c r="O94" s="123"/>
      <c r="P94" s="123"/>
      <c r="Q94" s="123"/>
      <c r="R94" s="123"/>
      <c r="S94" s="123"/>
      <c r="X94" s="123"/>
    </row>
    <row r="95" spans="13:24" ht="14.25">
      <c r="M95" s="123"/>
      <c r="N95" s="123"/>
      <c r="O95" s="123"/>
      <c r="P95" s="123"/>
      <c r="Q95" s="123"/>
      <c r="R95" s="123"/>
      <c r="S95" s="123"/>
      <c r="X95" s="123"/>
    </row>
    <row r="96" spans="13:24" ht="14.25">
      <c r="M96" s="123"/>
      <c r="N96" s="123"/>
      <c r="O96" s="123"/>
      <c r="P96" s="123"/>
      <c r="Q96" s="123"/>
      <c r="R96" s="123"/>
      <c r="S96" s="123"/>
      <c r="X96" s="123"/>
    </row>
    <row r="97" spans="13:24" ht="14.25">
      <c r="M97" s="123"/>
      <c r="N97" s="123"/>
      <c r="O97" s="123"/>
      <c r="P97" s="123"/>
      <c r="Q97" s="123"/>
      <c r="R97" s="123"/>
      <c r="S97" s="123"/>
      <c r="X97" s="123"/>
    </row>
    <row r="98" spans="13:24" ht="14.25">
      <c r="M98" s="123"/>
      <c r="N98" s="123"/>
      <c r="O98" s="123"/>
      <c r="P98" s="123"/>
      <c r="Q98" s="123"/>
      <c r="R98" s="123"/>
      <c r="S98" s="123"/>
      <c r="X98" s="123"/>
    </row>
    <row r="99" spans="13:24" ht="14.25">
      <c r="M99" s="123"/>
      <c r="N99" s="123"/>
      <c r="O99" s="123"/>
      <c r="P99" s="123"/>
      <c r="Q99" s="123"/>
      <c r="R99" s="123"/>
      <c r="S99" s="123"/>
      <c r="X99" s="123"/>
    </row>
    <row r="100" spans="13:24" ht="14.25">
      <c r="M100" s="123"/>
      <c r="N100" s="123"/>
      <c r="O100" s="123"/>
      <c r="P100" s="123"/>
      <c r="Q100" s="123"/>
      <c r="R100" s="123"/>
      <c r="S100" s="123"/>
      <c r="X100" s="123"/>
    </row>
    <row r="101" spans="13:24" ht="14.25">
      <c r="M101" s="123"/>
      <c r="N101" s="123"/>
      <c r="O101" s="123"/>
      <c r="P101" s="123"/>
      <c r="Q101" s="123"/>
      <c r="R101" s="123"/>
      <c r="S101" s="123"/>
      <c r="X101" s="123"/>
    </row>
    <row r="102" spans="13:24" ht="14.25">
      <c r="M102" s="123"/>
      <c r="N102" s="123"/>
      <c r="O102" s="123"/>
      <c r="P102" s="123"/>
      <c r="Q102" s="123"/>
      <c r="R102" s="123"/>
      <c r="S102" s="123"/>
      <c r="X102" s="123"/>
    </row>
    <row r="103" spans="13:24" ht="14.25">
      <c r="M103" s="123"/>
      <c r="N103" s="123"/>
      <c r="O103" s="123"/>
      <c r="P103" s="123"/>
      <c r="Q103" s="123"/>
      <c r="R103" s="123"/>
      <c r="S103" s="123"/>
      <c r="X103" s="123"/>
    </row>
    <row r="104" spans="13:24" ht="14.25">
      <c r="M104" s="123"/>
      <c r="N104" s="123"/>
      <c r="O104" s="123"/>
      <c r="P104" s="123"/>
      <c r="Q104" s="123"/>
      <c r="R104" s="123"/>
      <c r="S104" s="123"/>
      <c r="X104" s="123"/>
    </row>
    <row r="105" spans="13:24" ht="14.25">
      <c r="M105" s="123"/>
      <c r="N105" s="123"/>
      <c r="O105" s="123"/>
      <c r="P105" s="123"/>
      <c r="Q105" s="123"/>
      <c r="R105" s="123"/>
      <c r="S105" s="123"/>
      <c r="X105" s="123"/>
    </row>
    <row r="106" spans="13:24" ht="14.25">
      <c r="M106" s="123"/>
      <c r="N106" s="123"/>
      <c r="O106" s="123"/>
      <c r="P106" s="123"/>
      <c r="Q106" s="123"/>
      <c r="R106" s="123"/>
      <c r="S106" s="123"/>
      <c r="X106" s="123"/>
    </row>
    <row r="107" spans="13:24" ht="14.25">
      <c r="M107" s="123"/>
      <c r="N107" s="123"/>
      <c r="O107" s="123"/>
      <c r="P107" s="123"/>
      <c r="Q107" s="123"/>
      <c r="R107" s="123"/>
      <c r="S107" s="123"/>
      <c r="X107" s="123"/>
    </row>
    <row r="108" spans="13:24" ht="14.25">
      <c r="M108" s="123"/>
      <c r="N108" s="123"/>
      <c r="O108" s="123"/>
      <c r="P108" s="123"/>
      <c r="Q108" s="123"/>
      <c r="R108" s="123"/>
      <c r="S108" s="123"/>
      <c r="X108" s="123"/>
    </row>
    <row r="109" spans="13:24" ht="14.25">
      <c r="M109" s="123"/>
      <c r="N109" s="123"/>
      <c r="O109" s="123"/>
      <c r="P109" s="123"/>
      <c r="Q109" s="123"/>
      <c r="R109" s="123"/>
      <c r="S109" s="123"/>
      <c r="X109" s="123"/>
    </row>
    <row r="110" spans="13:24" ht="14.25">
      <c r="M110" s="123"/>
      <c r="N110" s="123"/>
      <c r="O110" s="123"/>
      <c r="P110" s="123"/>
      <c r="Q110" s="123"/>
      <c r="R110" s="123"/>
      <c r="S110" s="123"/>
      <c r="X110" s="123"/>
    </row>
    <row r="111" spans="13:24" ht="14.25">
      <c r="M111" s="123"/>
      <c r="N111" s="123"/>
      <c r="O111" s="123"/>
      <c r="P111" s="123"/>
      <c r="Q111" s="123"/>
      <c r="R111" s="123"/>
      <c r="S111" s="123"/>
      <c r="X111" s="123"/>
    </row>
    <row r="112" spans="13:24" ht="14.25">
      <c r="M112" s="123"/>
      <c r="N112" s="123"/>
      <c r="O112" s="123"/>
      <c r="P112" s="123"/>
      <c r="Q112" s="123"/>
      <c r="R112" s="123"/>
      <c r="S112" s="123"/>
      <c r="X112" s="123"/>
    </row>
    <row r="113" spans="13:24" ht="14.25">
      <c r="M113" s="123"/>
      <c r="N113" s="123"/>
      <c r="O113" s="123"/>
      <c r="P113" s="123"/>
      <c r="Q113" s="123"/>
      <c r="R113" s="123"/>
      <c r="S113" s="123"/>
      <c r="X113" s="123"/>
    </row>
    <row r="114" spans="13:24" ht="14.25">
      <c r="M114" s="123"/>
      <c r="N114" s="123"/>
      <c r="O114" s="123"/>
      <c r="P114" s="123"/>
      <c r="Q114" s="123"/>
      <c r="R114" s="123"/>
      <c r="S114" s="123"/>
      <c r="X114" s="123"/>
    </row>
    <row r="115" spans="13:24" ht="14.25">
      <c r="M115" s="123"/>
      <c r="N115" s="123"/>
      <c r="O115" s="123"/>
      <c r="P115" s="123"/>
      <c r="Q115" s="123"/>
      <c r="R115" s="123"/>
      <c r="S115" s="123"/>
      <c r="X115" s="123"/>
    </row>
    <row r="116" spans="13:24" ht="14.25">
      <c r="M116" s="123"/>
      <c r="N116" s="123"/>
      <c r="O116" s="123"/>
      <c r="P116" s="123"/>
      <c r="Q116" s="123"/>
      <c r="R116" s="123"/>
      <c r="S116" s="123"/>
      <c r="X116" s="123"/>
    </row>
    <row r="117" spans="13:24" ht="14.25">
      <c r="M117" s="123"/>
      <c r="N117" s="123"/>
      <c r="O117" s="123"/>
      <c r="P117" s="123"/>
      <c r="Q117" s="123"/>
      <c r="R117" s="123"/>
      <c r="S117" s="123"/>
      <c r="X117" s="123"/>
    </row>
    <row r="118" spans="13:24" ht="14.25">
      <c r="M118" s="123"/>
      <c r="N118" s="123"/>
      <c r="O118" s="123"/>
      <c r="P118" s="123"/>
      <c r="Q118" s="123"/>
      <c r="R118" s="123"/>
      <c r="S118" s="123"/>
      <c r="X118" s="123"/>
    </row>
    <row r="119" spans="13:24" ht="14.25">
      <c r="M119" s="123"/>
      <c r="N119" s="123"/>
      <c r="O119" s="123"/>
      <c r="P119" s="123"/>
      <c r="Q119" s="123"/>
      <c r="R119" s="123"/>
      <c r="S119" s="123"/>
      <c r="X119" s="123"/>
    </row>
    <row r="120" spans="13:24" ht="14.25">
      <c r="M120" s="123"/>
      <c r="N120" s="123"/>
      <c r="O120" s="123"/>
      <c r="P120" s="123"/>
      <c r="Q120" s="123"/>
      <c r="R120" s="123"/>
      <c r="S120" s="123"/>
      <c r="X120" s="123"/>
    </row>
    <row r="121" spans="13:24" ht="14.25">
      <c r="M121" s="123"/>
      <c r="N121" s="123"/>
      <c r="O121" s="123"/>
      <c r="P121" s="123"/>
      <c r="Q121" s="123"/>
      <c r="R121" s="123"/>
      <c r="S121" s="123"/>
      <c r="X121" s="123"/>
    </row>
    <row r="122" spans="13:24" ht="14.25">
      <c r="M122" s="123"/>
      <c r="N122" s="123"/>
      <c r="O122" s="123"/>
      <c r="P122" s="123"/>
      <c r="Q122" s="123"/>
      <c r="R122" s="123"/>
      <c r="S122" s="123"/>
      <c r="X122" s="123"/>
    </row>
    <row r="123" spans="13:24" ht="14.25">
      <c r="M123" s="123"/>
      <c r="N123" s="123"/>
      <c r="O123" s="123"/>
      <c r="P123" s="123"/>
      <c r="Q123" s="123"/>
      <c r="R123" s="123"/>
      <c r="S123" s="123"/>
      <c r="X123" s="123"/>
    </row>
    <row r="124" spans="13:24" ht="14.25">
      <c r="M124" s="123"/>
      <c r="N124" s="123"/>
      <c r="O124" s="123"/>
      <c r="P124" s="123"/>
      <c r="Q124" s="123"/>
      <c r="R124" s="123"/>
      <c r="S124" s="123"/>
      <c r="X124" s="123"/>
    </row>
    <row r="125" spans="13:24" ht="14.25">
      <c r="M125" s="123"/>
      <c r="N125" s="123"/>
      <c r="O125" s="123"/>
      <c r="P125" s="123"/>
      <c r="Q125" s="123"/>
      <c r="R125" s="123"/>
      <c r="S125" s="123"/>
      <c r="X125" s="123"/>
    </row>
    <row r="126" spans="13:24" ht="14.25">
      <c r="M126" s="123"/>
      <c r="N126" s="123"/>
      <c r="O126" s="123"/>
      <c r="P126" s="123"/>
      <c r="Q126" s="123"/>
      <c r="R126" s="123"/>
      <c r="S126" s="123"/>
      <c r="X126" s="123"/>
    </row>
    <row r="127" spans="13:24" ht="14.25">
      <c r="M127" s="123"/>
      <c r="N127" s="123"/>
      <c r="O127" s="123"/>
      <c r="P127" s="123"/>
      <c r="Q127" s="123"/>
      <c r="R127" s="123"/>
      <c r="S127" s="123"/>
      <c r="X127" s="123"/>
    </row>
    <row r="128" spans="13:24" ht="14.25">
      <c r="M128" s="123"/>
      <c r="N128" s="123"/>
      <c r="O128" s="123"/>
      <c r="P128" s="123"/>
      <c r="Q128" s="123"/>
      <c r="R128" s="123"/>
      <c r="S128" s="123"/>
      <c r="X128" s="123"/>
    </row>
    <row r="129" spans="13:24" ht="14.25">
      <c r="M129" s="123"/>
      <c r="N129" s="123"/>
      <c r="O129" s="123"/>
      <c r="P129" s="123"/>
      <c r="Q129" s="123"/>
      <c r="R129" s="123"/>
      <c r="S129" s="123"/>
      <c r="X129" s="123"/>
    </row>
    <row r="130" spans="13:24" ht="14.25">
      <c r="M130" s="123"/>
      <c r="N130" s="123"/>
      <c r="O130" s="123"/>
      <c r="P130" s="123"/>
      <c r="Q130" s="123"/>
      <c r="R130" s="123"/>
      <c r="S130" s="123"/>
      <c r="X130" s="123"/>
    </row>
    <row r="131" spans="13:24" ht="14.25">
      <c r="M131" s="123"/>
      <c r="N131" s="123"/>
      <c r="O131" s="123"/>
      <c r="P131" s="123"/>
      <c r="Q131" s="123"/>
      <c r="R131" s="123"/>
      <c r="S131" s="123"/>
      <c r="X131" s="123"/>
    </row>
    <row r="132" spans="13:24" ht="14.25">
      <c r="M132" s="123"/>
      <c r="N132" s="123"/>
      <c r="O132" s="123"/>
      <c r="P132" s="123"/>
      <c r="Q132" s="123"/>
      <c r="R132" s="123"/>
      <c r="S132" s="123"/>
      <c r="X132" s="123"/>
    </row>
    <row r="133" spans="13:24" ht="14.25">
      <c r="M133" s="123"/>
      <c r="N133" s="123"/>
      <c r="O133" s="123"/>
      <c r="P133" s="123"/>
      <c r="Q133" s="123"/>
      <c r="R133" s="123"/>
      <c r="S133" s="123"/>
      <c r="X133" s="123"/>
    </row>
    <row r="134" spans="13:24" ht="14.25">
      <c r="M134" s="123"/>
      <c r="N134" s="123"/>
      <c r="O134" s="123"/>
      <c r="P134" s="123"/>
      <c r="Q134" s="123"/>
      <c r="R134" s="123"/>
      <c r="S134" s="123"/>
      <c r="X134" s="123"/>
    </row>
    <row r="135" spans="13:24" ht="14.25">
      <c r="M135" s="123"/>
      <c r="N135" s="123"/>
      <c r="O135" s="123"/>
      <c r="P135" s="123"/>
      <c r="Q135" s="123"/>
      <c r="R135" s="123"/>
      <c r="S135" s="123"/>
      <c r="X135" s="123"/>
    </row>
    <row r="136" spans="13:24" ht="14.25">
      <c r="M136" s="123"/>
      <c r="N136" s="123"/>
      <c r="O136" s="123"/>
      <c r="P136" s="123"/>
      <c r="Q136" s="123"/>
      <c r="R136" s="123"/>
      <c r="S136" s="123"/>
      <c r="X136" s="123"/>
    </row>
    <row r="137" spans="13:24" ht="14.25">
      <c r="M137" s="123"/>
      <c r="N137" s="123"/>
      <c r="O137" s="123"/>
      <c r="P137" s="123"/>
      <c r="Q137" s="123"/>
      <c r="R137" s="123"/>
      <c r="S137" s="123"/>
      <c r="X137" s="123"/>
    </row>
    <row r="138" spans="13:24" ht="14.25">
      <c r="M138" s="123"/>
      <c r="N138" s="123"/>
      <c r="O138" s="123"/>
      <c r="P138" s="123"/>
      <c r="Q138" s="123"/>
      <c r="R138" s="123"/>
      <c r="S138" s="123"/>
      <c r="X138" s="123"/>
    </row>
    <row r="139" spans="13:24" ht="14.25">
      <c r="M139" s="123"/>
      <c r="N139" s="123"/>
      <c r="O139" s="123"/>
      <c r="P139" s="123"/>
      <c r="Q139" s="123"/>
      <c r="R139" s="123"/>
      <c r="S139" s="123"/>
      <c r="X139" s="123"/>
    </row>
    <row r="140" spans="13:24" ht="14.25">
      <c r="M140" s="123"/>
      <c r="N140" s="123"/>
      <c r="O140" s="123"/>
      <c r="P140" s="123"/>
      <c r="Q140" s="123"/>
      <c r="R140" s="123"/>
      <c r="S140" s="123"/>
      <c r="X140" s="123"/>
    </row>
    <row r="141" spans="13:24" ht="14.25">
      <c r="M141" s="123"/>
      <c r="N141" s="123"/>
      <c r="O141" s="123"/>
      <c r="P141" s="123"/>
      <c r="Q141" s="123"/>
      <c r="R141" s="123"/>
      <c r="S141" s="123"/>
      <c r="X141" s="123"/>
    </row>
    <row r="142" spans="13:24" ht="14.25">
      <c r="M142" s="123"/>
      <c r="N142" s="123"/>
      <c r="O142" s="123"/>
      <c r="P142" s="123"/>
      <c r="Q142" s="123"/>
      <c r="R142" s="123"/>
      <c r="S142" s="123"/>
      <c r="X142" s="123"/>
    </row>
    <row r="143" spans="13:24" ht="14.25">
      <c r="M143" s="123"/>
      <c r="N143" s="123"/>
      <c r="O143" s="123"/>
      <c r="P143" s="123"/>
      <c r="Q143" s="123"/>
      <c r="R143" s="123"/>
      <c r="S143" s="123"/>
      <c r="X143" s="123"/>
    </row>
    <row r="144" spans="13:24" ht="14.25">
      <c r="M144" s="123"/>
      <c r="N144" s="123"/>
      <c r="O144" s="123"/>
      <c r="P144" s="123"/>
      <c r="Q144" s="123"/>
      <c r="R144" s="123"/>
      <c r="S144" s="123"/>
      <c r="X144" s="123"/>
    </row>
    <row r="145" spans="13:24" ht="14.25">
      <c r="M145" s="123"/>
      <c r="N145" s="123"/>
      <c r="O145" s="123"/>
      <c r="P145" s="123"/>
      <c r="Q145" s="123"/>
      <c r="R145" s="123"/>
      <c r="S145" s="123"/>
      <c r="X145" s="123"/>
    </row>
    <row r="146" spans="13:24" ht="14.25">
      <c r="M146" s="123"/>
      <c r="N146" s="123"/>
      <c r="O146" s="123"/>
      <c r="P146" s="123"/>
      <c r="Q146" s="123"/>
      <c r="R146" s="123"/>
      <c r="S146" s="123"/>
      <c r="X146" s="123"/>
    </row>
    <row r="147" spans="13:24" ht="14.25">
      <c r="M147" s="123"/>
      <c r="N147" s="123"/>
      <c r="O147" s="123"/>
      <c r="P147" s="123"/>
      <c r="Q147" s="123"/>
      <c r="R147" s="123"/>
      <c r="S147" s="123"/>
      <c r="X147" s="123"/>
    </row>
    <row r="148" spans="13:24" ht="14.25">
      <c r="M148" s="123"/>
      <c r="N148" s="123"/>
      <c r="O148" s="123"/>
      <c r="P148" s="123"/>
      <c r="Q148" s="123"/>
      <c r="R148" s="123"/>
      <c r="S148" s="123"/>
      <c r="X148" s="123"/>
    </row>
    <row r="149" spans="13:24" ht="14.25">
      <c r="M149" s="123"/>
      <c r="N149" s="123"/>
      <c r="O149" s="123"/>
      <c r="P149" s="123"/>
      <c r="Q149" s="123"/>
      <c r="R149" s="123"/>
      <c r="S149" s="123"/>
      <c r="X149" s="123"/>
    </row>
    <row r="150" spans="13:24" ht="14.25">
      <c r="M150" s="123"/>
      <c r="N150" s="123"/>
      <c r="O150" s="123"/>
      <c r="P150" s="123"/>
      <c r="Q150" s="123"/>
      <c r="R150" s="123"/>
      <c r="S150" s="123"/>
      <c r="X150" s="123"/>
    </row>
    <row r="151" spans="13:24" ht="14.25">
      <c r="M151" s="123"/>
      <c r="N151" s="123"/>
      <c r="O151" s="123"/>
      <c r="P151" s="123"/>
      <c r="Q151" s="123"/>
      <c r="R151" s="123"/>
      <c r="S151" s="123"/>
      <c r="X151" s="123"/>
    </row>
    <row r="152" spans="13:24" ht="14.25">
      <c r="M152" s="123"/>
      <c r="N152" s="123"/>
      <c r="O152" s="123"/>
      <c r="P152" s="123"/>
      <c r="Q152" s="123"/>
      <c r="R152" s="123"/>
      <c r="S152" s="123"/>
      <c r="X152" s="123"/>
    </row>
    <row r="153" spans="13:24" ht="14.25">
      <c r="M153" s="123"/>
      <c r="N153" s="123"/>
      <c r="O153" s="123"/>
      <c r="P153" s="123"/>
      <c r="Q153" s="123"/>
      <c r="R153" s="123"/>
      <c r="S153" s="123"/>
      <c r="X153" s="123"/>
    </row>
    <row r="154" spans="13:24" ht="14.25">
      <c r="M154" s="123"/>
      <c r="N154" s="123"/>
      <c r="O154" s="123"/>
      <c r="P154" s="123"/>
      <c r="Q154" s="123"/>
      <c r="R154" s="123"/>
      <c r="S154" s="123"/>
      <c r="X154" s="123"/>
    </row>
    <row r="155" spans="13:24" ht="14.25">
      <c r="M155" s="123"/>
      <c r="N155" s="123"/>
      <c r="O155" s="123"/>
      <c r="P155" s="123"/>
      <c r="Q155" s="123"/>
      <c r="R155" s="123"/>
      <c r="S155" s="123"/>
      <c r="X155" s="123"/>
    </row>
    <row r="156" spans="13:24" ht="14.25">
      <c r="M156" s="123"/>
      <c r="N156" s="123"/>
      <c r="O156" s="123"/>
      <c r="P156" s="123"/>
      <c r="Q156" s="123"/>
      <c r="R156" s="123"/>
      <c r="S156" s="123"/>
      <c r="X156" s="123"/>
    </row>
    <row r="157" spans="13:24" ht="14.25">
      <c r="M157" s="123"/>
      <c r="N157" s="123"/>
      <c r="O157" s="123"/>
      <c r="P157" s="123"/>
      <c r="Q157" s="123"/>
      <c r="R157" s="123"/>
      <c r="S157" s="123"/>
      <c r="X157" s="123"/>
    </row>
    <row r="158" spans="13:24" ht="14.25">
      <c r="M158" s="123"/>
      <c r="N158" s="123"/>
      <c r="O158" s="123"/>
      <c r="P158" s="123"/>
      <c r="Q158" s="123"/>
      <c r="R158" s="123"/>
      <c r="S158" s="123"/>
      <c r="X158" s="123"/>
    </row>
    <row r="159" spans="13:24" ht="14.25">
      <c r="M159" s="123"/>
      <c r="N159" s="123"/>
      <c r="O159" s="123"/>
      <c r="P159" s="123"/>
      <c r="Q159" s="123"/>
      <c r="R159" s="123"/>
      <c r="S159" s="123"/>
      <c r="X159" s="123"/>
    </row>
    <row r="160" spans="13:24" ht="14.25">
      <c r="M160" s="123"/>
      <c r="N160" s="123"/>
      <c r="O160" s="123"/>
      <c r="P160" s="123"/>
      <c r="Q160" s="123"/>
      <c r="R160" s="123"/>
      <c r="S160" s="123"/>
      <c r="X160" s="123"/>
    </row>
    <row r="161" spans="13:24" ht="14.25">
      <c r="M161" s="123"/>
      <c r="N161" s="123"/>
      <c r="O161" s="123"/>
      <c r="P161" s="123"/>
      <c r="Q161" s="123"/>
      <c r="R161" s="123"/>
      <c r="S161" s="123"/>
      <c r="X161" s="123"/>
    </row>
    <row r="162" spans="13:24" ht="14.25">
      <c r="M162" s="123"/>
      <c r="N162" s="123"/>
      <c r="O162" s="123"/>
      <c r="P162" s="123"/>
      <c r="Q162" s="123"/>
      <c r="R162" s="123"/>
      <c r="S162" s="123"/>
      <c r="X162" s="123"/>
    </row>
    <row r="163" spans="13:24" ht="14.25">
      <c r="M163" s="123"/>
      <c r="N163" s="123"/>
      <c r="O163" s="123"/>
      <c r="P163" s="123"/>
      <c r="Q163" s="123"/>
      <c r="R163" s="123"/>
      <c r="S163" s="123"/>
      <c r="X163" s="123"/>
    </row>
    <row r="164" spans="13:24" ht="14.25">
      <c r="M164" s="123"/>
      <c r="N164" s="123"/>
      <c r="O164" s="123"/>
      <c r="P164" s="123"/>
      <c r="Q164" s="123"/>
      <c r="R164" s="123"/>
      <c r="S164" s="123"/>
      <c r="X164" s="123"/>
    </row>
    <row r="165" spans="13:24" ht="14.25">
      <c r="M165" s="123"/>
      <c r="N165" s="123"/>
      <c r="O165" s="123"/>
      <c r="P165" s="123"/>
      <c r="Q165" s="123"/>
      <c r="R165" s="123"/>
      <c r="S165" s="123"/>
      <c r="X165" s="123"/>
    </row>
    <row r="166" spans="13:24" ht="14.25">
      <c r="M166" s="123"/>
      <c r="N166" s="123"/>
      <c r="O166" s="123"/>
      <c r="P166" s="123"/>
      <c r="Q166" s="123"/>
      <c r="R166" s="123"/>
      <c r="S166" s="123"/>
      <c r="X166" s="123"/>
    </row>
    <row r="167" spans="13:24" ht="14.25">
      <c r="M167" s="123"/>
      <c r="N167" s="123"/>
      <c r="O167" s="123"/>
      <c r="P167" s="123"/>
      <c r="Q167" s="123"/>
      <c r="R167" s="123"/>
      <c r="S167" s="123"/>
      <c r="X167" s="123"/>
    </row>
    <row r="168" spans="13:24" ht="14.25">
      <c r="M168" s="123"/>
      <c r="N168" s="123"/>
      <c r="O168" s="123"/>
      <c r="P168" s="123"/>
      <c r="Q168" s="123"/>
      <c r="R168" s="123"/>
      <c r="S168" s="123"/>
      <c r="X168" s="123"/>
    </row>
    <row r="169" spans="13:24" ht="14.25">
      <c r="M169" s="123"/>
      <c r="N169" s="123"/>
      <c r="O169" s="123"/>
      <c r="P169" s="123"/>
      <c r="Q169" s="123"/>
      <c r="R169" s="123"/>
      <c r="S169" s="123"/>
      <c r="X169" s="123"/>
    </row>
    <row r="170" spans="13:24" ht="14.25">
      <c r="M170" s="123"/>
      <c r="N170" s="123"/>
      <c r="O170" s="123"/>
      <c r="P170" s="123"/>
      <c r="Q170" s="123"/>
      <c r="R170" s="123"/>
      <c r="S170" s="123"/>
      <c r="X170" s="123"/>
    </row>
    <row r="171" spans="13:24" ht="14.25">
      <c r="M171" s="123"/>
      <c r="N171" s="123"/>
      <c r="O171" s="123"/>
      <c r="P171" s="123"/>
      <c r="Q171" s="123"/>
      <c r="R171" s="123"/>
      <c r="S171" s="123"/>
      <c r="X171" s="123"/>
    </row>
    <row r="172" spans="13:24" ht="14.25">
      <c r="M172" s="123"/>
      <c r="N172" s="123"/>
      <c r="O172" s="123"/>
      <c r="P172" s="123"/>
      <c r="Q172" s="123"/>
      <c r="R172" s="123"/>
      <c r="S172" s="123"/>
      <c r="X172" s="123"/>
    </row>
    <row r="173" spans="13:24" ht="14.25">
      <c r="M173" s="123"/>
      <c r="N173" s="123"/>
      <c r="O173" s="123"/>
      <c r="P173" s="123"/>
      <c r="Q173" s="123"/>
      <c r="R173" s="123"/>
      <c r="S173" s="123"/>
      <c r="X173" s="123"/>
    </row>
    <row r="174" spans="13:24" ht="14.25">
      <c r="M174" s="123"/>
      <c r="N174" s="123"/>
      <c r="O174" s="123"/>
      <c r="P174" s="123"/>
      <c r="Q174" s="123"/>
      <c r="R174" s="123"/>
      <c r="S174" s="123"/>
      <c r="X174" s="123"/>
    </row>
    <row r="175" spans="13:24" ht="14.25">
      <c r="M175" s="123"/>
      <c r="N175" s="123"/>
      <c r="O175" s="123"/>
      <c r="P175" s="123"/>
      <c r="Q175" s="123"/>
      <c r="R175" s="123"/>
      <c r="S175" s="123"/>
      <c r="X175" s="123"/>
    </row>
    <row r="176" spans="13:24" ht="14.25">
      <c r="M176" s="123"/>
      <c r="N176" s="123"/>
      <c r="O176" s="123"/>
      <c r="P176" s="123"/>
      <c r="Q176" s="123"/>
      <c r="R176" s="123"/>
      <c r="S176" s="123"/>
      <c r="X176" s="123"/>
    </row>
    <row r="177" spans="13:24" ht="14.25">
      <c r="M177" s="123"/>
      <c r="N177" s="123"/>
      <c r="O177" s="123"/>
      <c r="P177" s="123"/>
      <c r="Q177" s="123"/>
      <c r="R177" s="123"/>
      <c r="S177" s="123"/>
      <c r="X177" s="123"/>
    </row>
    <row r="178" spans="13:24" ht="14.25">
      <c r="M178" s="123"/>
      <c r="N178" s="123"/>
      <c r="O178" s="123"/>
      <c r="P178" s="123"/>
      <c r="Q178" s="123"/>
      <c r="R178" s="123"/>
      <c r="S178" s="123"/>
      <c r="X178" s="123"/>
    </row>
    <row r="179" spans="13:24" ht="14.25">
      <c r="M179" s="123"/>
      <c r="N179" s="123"/>
      <c r="O179" s="123"/>
      <c r="P179" s="123"/>
      <c r="Q179" s="123"/>
      <c r="R179" s="123"/>
      <c r="S179" s="123"/>
      <c r="X179" s="123"/>
    </row>
    <row r="180" spans="13:24" ht="14.25">
      <c r="M180" s="123"/>
      <c r="N180" s="123"/>
      <c r="O180" s="123"/>
      <c r="P180" s="123"/>
      <c r="Q180" s="123"/>
      <c r="R180" s="123"/>
      <c r="S180" s="123"/>
      <c r="X180" s="123"/>
    </row>
    <row r="181" spans="13:24" ht="14.25">
      <c r="M181" s="123"/>
      <c r="N181" s="123"/>
      <c r="O181" s="123"/>
      <c r="P181" s="123"/>
      <c r="Q181" s="123"/>
      <c r="R181" s="123"/>
      <c r="S181" s="123"/>
      <c r="X181" s="123"/>
    </row>
    <row r="182" spans="13:24" ht="14.25">
      <c r="M182" s="123"/>
      <c r="N182" s="123"/>
      <c r="O182" s="123"/>
      <c r="P182" s="123"/>
      <c r="Q182" s="123"/>
      <c r="R182" s="123"/>
      <c r="S182" s="123"/>
      <c r="X182" s="123"/>
    </row>
    <row r="183" spans="13:24" ht="14.25">
      <c r="M183" s="123"/>
      <c r="N183" s="123"/>
      <c r="O183" s="123"/>
      <c r="P183" s="123"/>
      <c r="Q183" s="123"/>
      <c r="R183" s="123"/>
      <c r="S183" s="123"/>
      <c r="X183" s="123"/>
    </row>
    <row r="184" spans="13:24" ht="14.25">
      <c r="M184" s="123"/>
      <c r="N184" s="123"/>
      <c r="O184" s="123"/>
      <c r="P184" s="123"/>
      <c r="Q184" s="123"/>
      <c r="R184" s="123"/>
      <c r="S184" s="123"/>
      <c r="X184" s="123"/>
    </row>
    <row r="185" spans="13:24" ht="14.25">
      <c r="M185" s="123"/>
      <c r="N185" s="123"/>
      <c r="O185" s="123"/>
      <c r="P185" s="123"/>
      <c r="Q185" s="123"/>
      <c r="R185" s="123"/>
      <c r="S185" s="123"/>
      <c r="X185" s="123"/>
    </row>
    <row r="186" spans="13:24" ht="14.25">
      <c r="M186" s="123"/>
      <c r="N186" s="123"/>
      <c r="O186" s="123"/>
      <c r="P186" s="123"/>
      <c r="Q186" s="123"/>
      <c r="R186" s="123"/>
      <c r="S186" s="123"/>
      <c r="X186" s="123"/>
    </row>
    <row r="187" spans="13:24" ht="14.25">
      <c r="M187" s="123"/>
      <c r="N187" s="123"/>
      <c r="O187" s="123"/>
      <c r="P187" s="123"/>
      <c r="Q187" s="123"/>
      <c r="R187" s="123"/>
      <c r="S187" s="123"/>
      <c r="X187" s="123"/>
    </row>
    <row r="188" spans="13:24" ht="14.25">
      <c r="M188" s="123"/>
      <c r="N188" s="123"/>
      <c r="O188" s="123"/>
      <c r="P188" s="123"/>
      <c r="Q188" s="123"/>
      <c r="R188" s="123"/>
      <c r="S188" s="123"/>
      <c r="X188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120"/>
  <sheetViews>
    <sheetView zoomScale="80" zoomScaleNormal="80" zoomScalePageLayoutView="0" workbookViewId="0" topLeftCell="A1">
      <pane xSplit="3" ySplit="2" topLeftCell="N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13" sqref="T13:T19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8" customWidth="1"/>
    <col min="5" max="7" width="10.28125" style="123" customWidth="1"/>
    <col min="8" max="8" width="2.00390625" style="123" customWidth="1"/>
    <col min="9" max="12" width="10.28125" style="123" customWidth="1"/>
    <col min="13" max="20" width="10.28125" style="124" customWidth="1"/>
    <col min="21" max="22" width="7.7109375" style="123" customWidth="1"/>
    <col min="23" max="23" width="5.421875" style="123" customWidth="1"/>
    <col min="24" max="24" width="9.8515625" style="124" customWidth="1"/>
    <col min="25" max="25" width="10.140625" style="124" customWidth="1"/>
    <col min="26" max="26" width="9.28125" style="123" customWidth="1"/>
    <col min="27" max="27" width="9.57421875" style="20" bestFit="1" customWidth="1"/>
    <col min="28" max="16384" width="9.140625" style="20" customWidth="1"/>
  </cols>
  <sheetData>
    <row r="1" spans="1:26" s="42" customFormat="1" ht="20.25">
      <c r="A1" s="41" t="s">
        <v>354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7"/>
      <c r="X3" s="179"/>
      <c r="Y3" s="127"/>
      <c r="Z3" s="17"/>
    </row>
    <row r="4" spans="2:26" ht="14.25">
      <c r="B4" s="103" t="s">
        <v>5</v>
      </c>
      <c r="C4" s="20"/>
      <c r="D4" s="123">
        <v>1121</v>
      </c>
      <c r="E4" s="123">
        <v>1223</v>
      </c>
      <c r="F4" s="123">
        <v>840</v>
      </c>
      <c r="G4" s="123">
        <f>Y4</f>
        <v>951</v>
      </c>
      <c r="H4" s="169"/>
      <c r="I4" s="75">
        <v>298</v>
      </c>
      <c r="J4" s="123">
        <v>340</v>
      </c>
      <c r="K4" s="123">
        <v>307</v>
      </c>
      <c r="L4" s="123">
        <v>278</v>
      </c>
      <c r="M4" s="123">
        <v>214</v>
      </c>
      <c r="N4" s="123">
        <v>183</v>
      </c>
      <c r="O4" s="123">
        <v>210</v>
      </c>
      <c r="P4" s="123">
        <v>233</v>
      </c>
      <c r="Q4" s="123">
        <v>224</v>
      </c>
      <c r="R4" s="123">
        <v>247</v>
      </c>
      <c r="S4" s="123">
        <v>240</v>
      </c>
      <c r="T4" s="124">
        <f>Y4-Q4-R4-S4</f>
        <v>240</v>
      </c>
      <c r="U4" s="123">
        <f>IF(AND(T4=0,S4=0),0,IF(OR(AND(T4&gt;0,S4&lt;=0),AND(T4&lt;0,S4&gt;=0)),"nm",IF(AND(T4&lt;0,S4&lt;0),IF(-(T4/S4-1)*100&lt;-100,"(&gt;100)",-(T4/S4-1)*100),IF((T4/S4-1)*100&gt;100,"&gt;100",(T4/S4-1)*100))))</f>
        <v>0</v>
      </c>
      <c r="V4" s="123">
        <f>IF(AND(T4=0,P4=0),0,IF(OR(AND(T4&gt;0,P4&lt;=0),AND(T4&lt;0,P4&gt;=0)),"nm",IF(AND(T4&lt;0,P4&lt;0),IF(-(T4/P4-1)*100&lt;-100,"(&gt;100)",-(T4/P4-1)*100),IF((T4/P4-1)*100&gt;100,"&gt;100",(T4/P4-1)*100))))</f>
        <v>3.0042918454935563</v>
      </c>
      <c r="X4" s="123">
        <v>840</v>
      </c>
      <c r="Y4" s="124">
        <v>951</v>
      </c>
      <c r="Z4" s="123">
        <f>IF(AND(Y4=0,X4=0),0,IF(OR(AND(Y4&gt;0,X4&lt;=0),AND(Y4&lt;0,X4&gt;=0)),"nm",IF(AND(Y4&lt;0,X4&lt;0),IF(-(Y4/X4-1)*100&lt;-100,"(&gt;100)",-(Y4/X4-1)*100),IF((Y4/X4-1)*100&gt;100,"&gt;100",(Y4/X4-1)*100))))</f>
        <v>13.214285714285712</v>
      </c>
    </row>
    <row r="5" spans="2:26" ht="14.25">
      <c r="B5" s="103" t="s">
        <v>25</v>
      </c>
      <c r="C5" s="20"/>
      <c r="D5" s="123">
        <v>-240</v>
      </c>
      <c r="E5" s="123">
        <v>26</v>
      </c>
      <c r="F5" s="123">
        <v>393</v>
      </c>
      <c r="G5" s="123">
        <f aca="true" t="shared" si="0" ref="G5:G12">Y5</f>
        <v>201</v>
      </c>
      <c r="H5" s="169"/>
      <c r="I5" s="75">
        <v>188</v>
      </c>
      <c r="J5" s="123">
        <v>-46</v>
      </c>
      <c r="K5" s="123">
        <v>-44</v>
      </c>
      <c r="L5" s="123">
        <v>-72</v>
      </c>
      <c r="M5" s="123">
        <v>161</v>
      </c>
      <c r="N5" s="123">
        <v>173</v>
      </c>
      <c r="O5" s="123">
        <v>125</v>
      </c>
      <c r="P5" s="123">
        <v>-66</v>
      </c>
      <c r="Q5" s="123">
        <v>80</v>
      </c>
      <c r="R5" s="123">
        <v>-14</v>
      </c>
      <c r="S5" s="123">
        <v>66</v>
      </c>
      <c r="T5" s="124">
        <f aca="true" t="shared" si="1" ref="T5:T12">Y5-Q5-R5-S5</f>
        <v>69</v>
      </c>
      <c r="U5" s="123">
        <f aca="true" t="shared" si="2" ref="U5:U10">IF(AND(T5=0,S5=0),0,IF(OR(AND(T5&gt;0,S5&lt;=0),AND(T5&lt;0,S5&gt;=0)),"nm",IF(AND(T5&lt;0,S5&lt;0),IF(-(T5/S5-1)*100&lt;-100,"(&gt;100)",-(T5/S5-1)*100),IF((T5/S5-1)*100&gt;100,"&gt;100",(T5/S5-1)*100))))</f>
        <v>4.545454545454541</v>
      </c>
      <c r="V5" s="123" t="str">
        <f aca="true" t="shared" si="3" ref="V5:V10">IF(AND(T5=0,P5=0),0,IF(OR(AND(T5&gt;0,P5&lt;=0),AND(T5&lt;0,P5&gt;=0)),"nm",IF(AND(T5&lt;0,P5&lt;0),IF(-(T5/P5-1)*100&lt;-100,"(&gt;100)",-(T5/P5-1)*100),IF((T5/P5-1)*100&gt;100,"&gt;100",(T5/P5-1)*100))))</f>
        <v>nm</v>
      </c>
      <c r="X5" s="123">
        <v>393</v>
      </c>
      <c r="Y5" s="124">
        <v>201</v>
      </c>
      <c r="Z5" s="123">
        <f aca="true" t="shared" si="4" ref="Z5:Z12">IF(AND(Y5=0,X5=0),0,IF(OR(AND(Y5&gt;0,X5&lt;=0),AND(Y5&lt;0,X5&gt;=0)),"nm",IF(AND(Y5&lt;0,X5&lt;0),IF(-(Y5/X5-1)*100&lt;-100,"(&gt;100)",-(Y5/X5-1)*100),IF((Y5/X5-1)*100&gt;100,"&gt;100",(Y5/X5-1)*100))))</f>
        <v>-48.85496183206107</v>
      </c>
    </row>
    <row r="6" spans="2:26" ht="14.25">
      <c r="B6" s="103" t="s">
        <v>6</v>
      </c>
      <c r="C6" s="20"/>
      <c r="D6" s="123">
        <v>881</v>
      </c>
      <c r="E6" s="123">
        <v>1249</v>
      </c>
      <c r="F6" s="123">
        <v>1233</v>
      </c>
      <c r="G6" s="123">
        <f t="shared" si="0"/>
        <v>1152</v>
      </c>
      <c r="H6" s="169"/>
      <c r="I6" s="75">
        <f aca="true" t="shared" si="5" ref="I6:N6">I4+I5</f>
        <v>486</v>
      </c>
      <c r="J6" s="123">
        <f t="shared" si="5"/>
        <v>294</v>
      </c>
      <c r="K6" s="123">
        <f t="shared" si="5"/>
        <v>263</v>
      </c>
      <c r="L6" s="123">
        <f t="shared" si="5"/>
        <v>206</v>
      </c>
      <c r="M6" s="123">
        <f t="shared" si="5"/>
        <v>375</v>
      </c>
      <c r="N6" s="123">
        <f t="shared" si="5"/>
        <v>356</v>
      </c>
      <c r="O6" s="123">
        <v>335</v>
      </c>
      <c r="P6" s="123">
        <v>167</v>
      </c>
      <c r="Q6" s="123">
        <v>304</v>
      </c>
      <c r="R6" s="123">
        <v>233</v>
      </c>
      <c r="S6" s="123">
        <v>306</v>
      </c>
      <c r="T6" s="124">
        <f t="shared" si="1"/>
        <v>309</v>
      </c>
      <c r="U6" s="123">
        <f>IF(AND(T6=0,S6=0),0,IF(OR(AND(T6&gt;0,S6&lt;=0),AND(T6&lt;0,S6&gt;=0)),"nm",IF(AND(T6&lt;0,S6&lt;0),IF(-(T6/S6-1)*100&lt;-100,"(&gt;100)",-(T6/S6-1)*100),IF((T6/S6-1)*100&gt;100,"&gt;100",(T6/S6-1)*100))))</f>
        <v>0.9803921568627416</v>
      </c>
      <c r="V6" s="123">
        <f>IF(AND(T6=0,P6=0),0,IF(OR(AND(T6&gt;0,P6&lt;=0),AND(T6&lt;0,P6&gt;=0)),"nm",IF(AND(T6&lt;0,P6&lt;0),IF(-(T6/P6-1)*100&lt;-100,"(&gt;100)",-(T6/P6-1)*100),IF((T6/P6-1)*100&gt;100,"&gt;100",(T6/P6-1)*100))))</f>
        <v>85.02994011976048</v>
      </c>
      <c r="X6" s="123">
        <v>1233</v>
      </c>
      <c r="Y6" s="124">
        <f>Y4+Y5</f>
        <v>1152</v>
      </c>
      <c r="Z6" s="123">
        <f t="shared" si="4"/>
        <v>-6.569343065693434</v>
      </c>
    </row>
    <row r="7" spans="2:26" ht="14.25">
      <c r="B7" s="103" t="s">
        <v>0</v>
      </c>
      <c r="C7" s="20"/>
      <c r="D7" s="123">
        <v>350</v>
      </c>
      <c r="E7" s="123">
        <v>324</v>
      </c>
      <c r="F7" s="123">
        <v>368</v>
      </c>
      <c r="G7" s="123">
        <f t="shared" si="0"/>
        <v>420</v>
      </c>
      <c r="H7" s="169"/>
      <c r="I7" s="75">
        <v>96</v>
      </c>
      <c r="J7" s="123">
        <v>89</v>
      </c>
      <c r="K7" s="123">
        <v>78</v>
      </c>
      <c r="L7" s="123">
        <v>62</v>
      </c>
      <c r="M7" s="123">
        <v>81</v>
      </c>
      <c r="N7" s="123">
        <v>90</v>
      </c>
      <c r="O7" s="123">
        <v>96</v>
      </c>
      <c r="P7" s="123">
        <v>101</v>
      </c>
      <c r="Q7" s="123">
        <v>94</v>
      </c>
      <c r="R7" s="123">
        <v>103</v>
      </c>
      <c r="S7" s="123">
        <v>106</v>
      </c>
      <c r="T7" s="124">
        <f t="shared" si="1"/>
        <v>117</v>
      </c>
      <c r="U7" s="123">
        <f t="shared" si="2"/>
        <v>10.377358490566046</v>
      </c>
      <c r="V7" s="123">
        <f t="shared" si="3"/>
        <v>15.841584158415834</v>
      </c>
      <c r="X7" s="123">
        <v>368</v>
      </c>
      <c r="Y7" s="124">
        <v>420</v>
      </c>
      <c r="Z7" s="123">
        <f t="shared" si="4"/>
        <v>14.130434782608692</v>
      </c>
    </row>
    <row r="8" spans="2:26" ht="14.25">
      <c r="B8" s="103" t="s">
        <v>8</v>
      </c>
      <c r="C8" s="20"/>
      <c r="D8" s="123">
        <v>232</v>
      </c>
      <c r="E8" s="123">
        <v>7</v>
      </c>
      <c r="F8" s="123">
        <v>-2</v>
      </c>
      <c r="G8" s="123">
        <f t="shared" si="0"/>
        <v>2</v>
      </c>
      <c r="H8" s="169"/>
      <c r="I8" s="75">
        <v>50</v>
      </c>
      <c r="J8" s="123">
        <v>-2</v>
      </c>
      <c r="K8" s="123">
        <v>2</v>
      </c>
      <c r="L8" s="123">
        <v>-43</v>
      </c>
      <c r="M8" s="123">
        <v>5</v>
      </c>
      <c r="N8" s="123">
        <v>0</v>
      </c>
      <c r="O8" s="123">
        <v>-3</v>
      </c>
      <c r="P8" s="123">
        <v>-4</v>
      </c>
      <c r="Q8" s="123">
        <v>7</v>
      </c>
      <c r="R8" s="123">
        <v>-4</v>
      </c>
      <c r="S8" s="123">
        <v>-1</v>
      </c>
      <c r="T8" s="124">
        <f t="shared" si="1"/>
        <v>0</v>
      </c>
      <c r="U8" s="123">
        <f t="shared" si="2"/>
        <v>-100</v>
      </c>
      <c r="V8" s="123">
        <f t="shared" si="3"/>
        <v>-100</v>
      </c>
      <c r="X8" s="123">
        <v>-2</v>
      </c>
      <c r="Y8" s="124">
        <v>2</v>
      </c>
      <c r="Z8" s="123" t="str">
        <f>IF(AND(Y8=0,X8=0),0,IF(OR(AND(Y8&gt;0,X8&lt;=0),AND(Y8&lt;0,X8&gt;=0)),"nm",IF(AND(Y8&lt;0,X8&lt;0),IF(-(Y8/X8-1)*100&lt;-100,"(&gt;100)",-(Y8/X8-1)*100),IF((Y8/X8-1)*100&gt;100,"&gt;100",(Y8/X8-1)*100))))</f>
        <v>nm</v>
      </c>
    </row>
    <row r="9" spans="2:26" ht="14.25">
      <c r="B9" s="104" t="s">
        <v>72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H9" s="169"/>
      <c r="I9" s="75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4">
        <f t="shared" si="1"/>
        <v>0</v>
      </c>
      <c r="U9" s="123">
        <f t="shared" si="2"/>
        <v>0</v>
      </c>
      <c r="V9" s="123">
        <f t="shared" si="3"/>
        <v>0</v>
      </c>
      <c r="X9" s="123">
        <v>0</v>
      </c>
      <c r="Y9" s="124">
        <v>0</v>
      </c>
      <c r="Z9" s="123">
        <f t="shared" si="4"/>
        <v>0</v>
      </c>
    </row>
    <row r="10" spans="2:26" ht="14.25">
      <c r="B10" s="104" t="s">
        <v>9</v>
      </c>
      <c r="C10" s="20"/>
      <c r="D10" s="123">
        <v>299</v>
      </c>
      <c r="E10" s="123">
        <v>918</v>
      </c>
      <c r="F10" s="123">
        <v>867</v>
      </c>
      <c r="G10" s="123">
        <f t="shared" si="0"/>
        <v>730</v>
      </c>
      <c r="H10" s="169"/>
      <c r="I10" s="75">
        <f aca="true" t="shared" si="6" ref="I10:N10">I6-I7-I8+I9</f>
        <v>340</v>
      </c>
      <c r="J10" s="123">
        <f t="shared" si="6"/>
        <v>207</v>
      </c>
      <c r="K10" s="123">
        <f t="shared" si="6"/>
        <v>183</v>
      </c>
      <c r="L10" s="123">
        <f t="shared" si="6"/>
        <v>187</v>
      </c>
      <c r="M10" s="123">
        <f t="shared" si="6"/>
        <v>289</v>
      </c>
      <c r="N10" s="123">
        <f t="shared" si="6"/>
        <v>266</v>
      </c>
      <c r="O10" s="123">
        <v>242</v>
      </c>
      <c r="P10" s="123">
        <v>70</v>
      </c>
      <c r="Q10" s="123">
        <v>203</v>
      </c>
      <c r="R10" s="123">
        <v>134</v>
      </c>
      <c r="S10" s="123">
        <v>201</v>
      </c>
      <c r="T10" s="124">
        <f t="shared" si="1"/>
        <v>192</v>
      </c>
      <c r="U10" s="123">
        <f t="shared" si="2"/>
        <v>-4.477611940298509</v>
      </c>
      <c r="V10" s="123" t="str">
        <f t="shared" si="3"/>
        <v>&gt;100</v>
      </c>
      <c r="X10" s="123">
        <v>867</v>
      </c>
      <c r="Y10" s="124">
        <f>Y6-Y7-Y8+Y9</f>
        <v>730</v>
      </c>
      <c r="Z10" s="123">
        <f t="shared" si="4"/>
        <v>-15.801614763552486</v>
      </c>
    </row>
    <row r="11" spans="2:27" ht="14.25" hidden="1">
      <c r="B11" s="104" t="s">
        <v>73</v>
      </c>
      <c r="C11" s="20"/>
      <c r="D11" s="123">
        <v>85</v>
      </c>
      <c r="E11" s="123">
        <v>195</v>
      </c>
      <c r="F11" s="123">
        <v>134</v>
      </c>
      <c r="G11" s="123">
        <f t="shared" si="0"/>
        <v>0</v>
      </c>
      <c r="H11" s="169"/>
      <c r="I11" s="75">
        <v>66</v>
      </c>
      <c r="J11" s="123">
        <v>50</v>
      </c>
      <c r="K11" s="123">
        <v>42</v>
      </c>
      <c r="L11" s="123">
        <v>37</v>
      </c>
      <c r="M11" s="123">
        <v>50</v>
      </c>
      <c r="N11" s="123">
        <v>37</v>
      </c>
      <c r="O11" s="123">
        <v>34</v>
      </c>
      <c r="P11" s="123">
        <v>13</v>
      </c>
      <c r="Q11" s="123">
        <v>34</v>
      </c>
      <c r="R11" s="123">
        <v>0</v>
      </c>
      <c r="S11" s="123">
        <v>0</v>
      </c>
      <c r="T11" s="147">
        <f t="shared" si="1"/>
        <v>-34</v>
      </c>
      <c r="U11" s="123" t="str">
        <f>IF(AND(T11=0,Q11=0),0,IF(OR(AND(T11&gt;0,Q11&lt;=0),AND(T11&lt;0,Q11&gt;=0)),"nm",IF(AND(T11&lt;0,Q11&lt;0),IF(-(T11/Q11-1)*100&lt;-100,"(&gt;100)",-(T11/Q11-1)*100),IF((T11/Q11-1)*100&gt;100,"&gt;100",(T11/Q11-1)*100))))</f>
        <v>nm</v>
      </c>
      <c r="V11" s="123" t="str">
        <f>IF(AND(T11=0,N11=0),0,IF(OR(AND(T11&gt;0,N11&lt;=0),AND(T11&lt;0,N11&gt;=0)),"nm",IF(AND(T11&lt;0,N11&lt;0),IF(-(T11/N11-1)*100&lt;-100,"(&gt;100)",-(T11/N11-1)*100),IF((T11/N11-1)*100&gt;100,"&gt;100",(T11/N11-1)*100))))</f>
        <v>nm</v>
      </c>
      <c r="X11" s="123">
        <v>134</v>
      </c>
      <c r="Y11" s="146">
        <v>0</v>
      </c>
      <c r="Z11" s="123">
        <f t="shared" si="4"/>
        <v>-100</v>
      </c>
      <c r="AA11" s="20" t="s">
        <v>395</v>
      </c>
    </row>
    <row r="12" spans="2:27" ht="14.25" hidden="1">
      <c r="B12" s="104" t="s">
        <v>58</v>
      </c>
      <c r="C12" s="20"/>
      <c r="D12" s="123">
        <v>214</v>
      </c>
      <c r="E12" s="123">
        <v>723</v>
      </c>
      <c r="F12" s="123">
        <v>733</v>
      </c>
      <c r="G12" s="123">
        <f t="shared" si="0"/>
        <v>0</v>
      </c>
      <c r="H12" s="169"/>
      <c r="I12" s="75">
        <v>275</v>
      </c>
      <c r="J12" s="123">
        <f>J10-J11</f>
        <v>157</v>
      </c>
      <c r="K12" s="123">
        <f>K10-K11</f>
        <v>141</v>
      </c>
      <c r="L12" s="123">
        <f>L10-L11</f>
        <v>150</v>
      </c>
      <c r="M12" s="123">
        <f>M10-M11</f>
        <v>239</v>
      </c>
      <c r="N12" s="123">
        <f>N10-N11</f>
        <v>229</v>
      </c>
      <c r="O12" s="123">
        <v>208</v>
      </c>
      <c r="P12" s="123">
        <v>57</v>
      </c>
      <c r="Q12" s="123">
        <v>169</v>
      </c>
      <c r="R12" s="123">
        <v>0</v>
      </c>
      <c r="S12" s="123">
        <v>0</v>
      </c>
      <c r="T12" s="147">
        <f t="shared" si="1"/>
        <v>-169</v>
      </c>
      <c r="U12" s="123" t="str">
        <f>IF(AND(T12=0,Q12=0),0,IF(OR(AND(T12&gt;0,Q12&lt;=0),AND(T12&lt;0,Q12&gt;=0)),"nm",IF(AND(T12&lt;0,Q12&lt;0),IF(-(T12/Q12-1)*100&lt;-100,"(&gt;100)",-(T12/Q12-1)*100),IF((T12/Q12-1)*100&gt;100,"&gt;100",(T12/Q12-1)*100))))</f>
        <v>nm</v>
      </c>
      <c r="V12" s="123" t="str">
        <f>IF(AND(T12=0,N12=0),0,IF(OR(AND(T12&gt;0,N12&lt;=0),AND(T12&lt;0,N12&gt;=0)),"nm",IF(AND(T12&lt;0,N12&lt;0),IF(-(T12/N12-1)*100&lt;-100,"(&gt;100)",-(T12/N12-1)*100),IF((T12/N12-1)*100&gt;100,"&gt;100",(T12/N12-1)*100))))</f>
        <v>nm</v>
      </c>
      <c r="X12" s="123">
        <v>733</v>
      </c>
      <c r="Y12" s="146">
        <v>0</v>
      </c>
      <c r="Z12" s="123">
        <f t="shared" si="4"/>
        <v>-100</v>
      </c>
      <c r="AA12" s="20" t="s">
        <v>395</v>
      </c>
    </row>
    <row r="13" spans="3:25" ht="14.25">
      <c r="C13" s="20"/>
      <c r="D13" s="123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47"/>
      <c r="X13" s="180"/>
      <c r="Y13" s="146"/>
    </row>
    <row r="14" spans="1:26" s="24" customFormat="1" ht="14.25" customHeight="1">
      <c r="A14" s="90" t="s">
        <v>113</v>
      </c>
      <c r="B14" s="31"/>
      <c r="D14" s="171"/>
      <c r="E14" s="171"/>
      <c r="F14" s="171"/>
      <c r="G14" s="171"/>
      <c r="H14" s="17"/>
      <c r="I14" s="17"/>
      <c r="J14" s="17"/>
      <c r="K14" s="17"/>
      <c r="L14" s="17"/>
      <c r="M14" s="178"/>
      <c r="N14" s="178"/>
      <c r="O14" s="178"/>
      <c r="P14" s="178"/>
      <c r="Q14" s="178"/>
      <c r="R14" s="178"/>
      <c r="S14" s="178"/>
      <c r="T14" s="148"/>
      <c r="U14" s="17"/>
      <c r="V14" s="17"/>
      <c r="W14" s="17"/>
      <c r="X14" s="179"/>
      <c r="Y14" s="148"/>
      <c r="Z14" s="17"/>
    </row>
    <row r="15" spans="2:25" ht="6" customHeight="1">
      <c r="B15" s="103"/>
      <c r="C15" s="20"/>
      <c r="D15" s="123"/>
      <c r="M15" s="174"/>
      <c r="N15" s="174"/>
      <c r="O15" s="174"/>
      <c r="P15" s="174"/>
      <c r="Q15" s="174"/>
      <c r="R15" s="174"/>
      <c r="S15" s="174"/>
      <c r="T15" s="146"/>
      <c r="X15" s="123"/>
      <c r="Y15" s="146"/>
    </row>
    <row r="16" spans="2:26" ht="14.25">
      <c r="B16" s="103" t="s">
        <v>77</v>
      </c>
      <c r="C16" s="20"/>
      <c r="D16" s="123">
        <v>101595</v>
      </c>
      <c r="E16" s="123">
        <v>97959</v>
      </c>
      <c r="F16" s="123">
        <v>98735</v>
      </c>
      <c r="G16" s="123">
        <f>Y16</f>
        <v>103900</v>
      </c>
      <c r="I16" s="123">
        <v>113078</v>
      </c>
      <c r="J16" s="123">
        <v>106363</v>
      </c>
      <c r="K16" s="123">
        <v>100649</v>
      </c>
      <c r="L16" s="123">
        <v>97959</v>
      </c>
      <c r="M16" s="123">
        <v>98434</v>
      </c>
      <c r="N16" s="123">
        <v>100057</v>
      </c>
      <c r="O16" s="123">
        <v>99611</v>
      </c>
      <c r="P16" s="123">
        <v>98735</v>
      </c>
      <c r="Q16" s="123">
        <v>96656</v>
      </c>
      <c r="R16" s="123">
        <v>102305</v>
      </c>
      <c r="S16" s="123">
        <v>109985</v>
      </c>
      <c r="T16" s="124">
        <f>Y16</f>
        <v>103900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-5.532572623539577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5.231174355598323</v>
      </c>
      <c r="X16" s="123">
        <v>98735</v>
      </c>
      <c r="Y16" s="124">
        <v>103900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5.231174355598323</v>
      </c>
    </row>
    <row r="17" spans="2:26" ht="14.25">
      <c r="B17" s="103" t="s">
        <v>11</v>
      </c>
      <c r="C17" s="20"/>
      <c r="D17" s="123">
        <v>46715</v>
      </c>
      <c r="E17" s="123">
        <v>31262</v>
      </c>
      <c r="F17" s="123">
        <v>42584</v>
      </c>
      <c r="G17" s="123">
        <f>Y17</f>
        <v>71166</v>
      </c>
      <c r="I17" s="123">
        <v>48368</v>
      </c>
      <c r="J17" s="123">
        <v>42296</v>
      </c>
      <c r="K17" s="123">
        <v>32946</v>
      </c>
      <c r="L17" s="123">
        <v>31262</v>
      </c>
      <c r="M17" s="123">
        <v>38180</v>
      </c>
      <c r="N17" s="123">
        <v>49489</v>
      </c>
      <c r="O17" s="123">
        <v>50908</v>
      </c>
      <c r="P17" s="123">
        <v>42584</v>
      </c>
      <c r="Q17" s="123">
        <v>51746</v>
      </c>
      <c r="R17" s="123">
        <v>59869</v>
      </c>
      <c r="S17" s="123">
        <v>75961</v>
      </c>
      <c r="T17" s="124">
        <f>Y17</f>
        <v>71166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-6.312449809770804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67.11910576742439</v>
      </c>
      <c r="X17" s="123">
        <v>42584</v>
      </c>
      <c r="Y17" s="124">
        <v>71166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67.11910576742439</v>
      </c>
    </row>
    <row r="18" spans="2:26" ht="14.25">
      <c r="B18" s="103" t="s">
        <v>74</v>
      </c>
      <c r="C18" s="20"/>
      <c r="D18" s="123">
        <v>11</v>
      </c>
      <c r="E18" s="123">
        <v>11</v>
      </c>
      <c r="F18" s="123">
        <v>10</v>
      </c>
      <c r="G18" s="123">
        <f>Y18</f>
        <v>21</v>
      </c>
      <c r="I18" s="123">
        <v>3</v>
      </c>
      <c r="J18" s="123">
        <v>3</v>
      </c>
      <c r="K18" s="123">
        <v>2</v>
      </c>
      <c r="L18" s="123">
        <v>3</v>
      </c>
      <c r="M18" s="123">
        <v>2</v>
      </c>
      <c r="N18" s="123">
        <v>0</v>
      </c>
      <c r="O18" s="123">
        <v>0</v>
      </c>
      <c r="P18" s="123">
        <v>8</v>
      </c>
      <c r="Q18" s="123">
        <v>1</v>
      </c>
      <c r="R18" s="123">
        <v>7</v>
      </c>
      <c r="S18" s="123">
        <v>5</v>
      </c>
      <c r="T18" s="124">
        <v>8</v>
      </c>
      <c r="U18" s="123">
        <f>IF(AND(T18=0,S18=0),0,IF(OR(AND(T18&gt;0,S18&lt;=0),AND(T18&lt;0,S18&gt;=0)),"nm",IF(AND(T18&lt;0,S18&lt;0),IF(-(T18/S18-1)*100&lt;-100,"(&gt;100)",-(T18/S18-1)*100),IF((T18/S18-1)*100&gt;100,"&gt;100",(T18/S18-1)*100))))</f>
        <v>60.00000000000001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0</v>
      </c>
      <c r="X18" s="123">
        <v>10</v>
      </c>
      <c r="Y18" s="124">
        <f>Q18+S18+R18+T18</f>
        <v>21</v>
      </c>
      <c r="Z18" s="123" t="str">
        <f>IF(AND(Y18=0,X18=0),0,IF(OR(AND(Y18&gt;0,X18&lt;=0),AND(Y18&lt;0,X18&gt;=0)),"nm",IF(AND(Y18&lt;0,X18&lt;0),IF(-(Y18/X18-1)*100&lt;-100,"(&gt;100)",-(Y18/X18-1)*100),IF((Y18/X18-1)*100&gt;100,"&gt;100",(Y18/X18-1)*100))))</f>
        <v>&gt;100</v>
      </c>
    </row>
    <row r="19" spans="2:26" ht="14.25">
      <c r="B19" s="103" t="s">
        <v>75</v>
      </c>
      <c r="C19" s="20"/>
      <c r="D19" s="123">
        <v>5</v>
      </c>
      <c r="E19" s="123">
        <v>7</v>
      </c>
      <c r="F19" s="123">
        <v>9</v>
      </c>
      <c r="G19" s="123">
        <f>Y19</f>
        <v>13</v>
      </c>
      <c r="I19" s="123">
        <v>1</v>
      </c>
      <c r="J19" s="123">
        <v>2</v>
      </c>
      <c r="K19" s="123">
        <v>2</v>
      </c>
      <c r="L19" s="123">
        <v>2</v>
      </c>
      <c r="M19" s="123">
        <v>2</v>
      </c>
      <c r="N19" s="123">
        <v>2</v>
      </c>
      <c r="O19" s="123">
        <v>3</v>
      </c>
      <c r="P19" s="123">
        <v>2</v>
      </c>
      <c r="Q19" s="123">
        <v>2</v>
      </c>
      <c r="R19" s="123">
        <v>2</v>
      </c>
      <c r="S19" s="123">
        <v>3</v>
      </c>
      <c r="T19" s="124">
        <v>6</v>
      </c>
      <c r="U19" s="123">
        <f>IF(AND(T19=0,S19=0),0,IF(OR(AND(T19&gt;0,S19&lt;=0),AND(T19&lt;0,S19&gt;=0)),"nm",IF(AND(T19&lt;0,S19&lt;0),IF(-(T19/S19-1)*100&lt;-100,"(&gt;100)",-(T19/S19-1)*100),IF((T19/S19-1)*100&gt;100,"&gt;100",(T19/S19-1)*100))))</f>
        <v>100</v>
      </c>
      <c r="V19" s="123" t="str">
        <f>IF(AND(T19=0,P19=0),0,IF(OR(AND(T19&gt;0,P19&lt;=0),AND(T19&lt;0,P19&gt;=0)),"nm",IF(AND(T19&lt;0,P19&lt;0),IF(-(T19/P19-1)*100&lt;-100,"(&gt;100)",-(T19/P19-1)*100),IF((T19/P19-1)*100&gt;100,"&gt;100",(T19/P19-1)*100))))</f>
        <v>&gt;100</v>
      </c>
      <c r="X19" s="123">
        <v>9</v>
      </c>
      <c r="Y19" s="124">
        <f>Q19+S19+R19+T19</f>
        <v>13</v>
      </c>
      <c r="Z19" s="123">
        <f>IF(AND(Y19=0,X19=0),0,IF(OR(AND(Y19&gt;0,X19&lt;=0),AND(Y19&lt;0,X19&gt;=0)),"nm",IF(AND(Y19&lt;0,X19&lt;0),IF(-(Y19/X19-1)*100&lt;-100,"(&gt;100)",-(Y19/X19-1)*100),IF((Y19/X19-1)*100&gt;100,"&gt;100",(Y19/X19-1)*100))))</f>
        <v>44.44444444444444</v>
      </c>
    </row>
    <row r="20" spans="3:24" ht="14.25">
      <c r="C20" s="20"/>
      <c r="D20" s="123"/>
      <c r="M20" s="123"/>
      <c r="N20" s="123"/>
      <c r="O20" s="123"/>
      <c r="P20" s="123"/>
      <c r="Q20" s="123"/>
      <c r="R20" s="123"/>
      <c r="S20" s="123"/>
      <c r="X20" s="123"/>
    </row>
    <row r="21" spans="13:24" ht="14.25">
      <c r="M21" s="123"/>
      <c r="N21" s="123"/>
      <c r="O21" s="123"/>
      <c r="P21" s="123"/>
      <c r="Q21" s="123"/>
      <c r="R21" s="123"/>
      <c r="S21" s="123"/>
      <c r="X21" s="123"/>
    </row>
    <row r="22" spans="13:24" ht="14.25">
      <c r="M22" s="123"/>
      <c r="N22" s="123"/>
      <c r="O22" s="123"/>
      <c r="P22" s="123"/>
      <c r="Q22" s="123"/>
      <c r="R22" s="123"/>
      <c r="S22" s="123"/>
      <c r="X22" s="123"/>
    </row>
    <row r="23" spans="13:24" ht="14.25">
      <c r="M23" s="123"/>
      <c r="N23" s="123"/>
      <c r="O23" s="123"/>
      <c r="P23" s="123"/>
      <c r="Q23" s="123"/>
      <c r="R23" s="123"/>
      <c r="S23" s="123"/>
      <c r="X23" s="123"/>
    </row>
    <row r="24" spans="13:24" ht="14.25">
      <c r="M24" s="123"/>
      <c r="N24" s="123"/>
      <c r="O24" s="123"/>
      <c r="P24" s="123"/>
      <c r="Q24" s="123"/>
      <c r="R24" s="123"/>
      <c r="S24" s="123"/>
      <c r="X24" s="123"/>
    </row>
    <row r="25" spans="13:24" ht="14.25">
      <c r="M25" s="123"/>
      <c r="N25" s="123"/>
      <c r="O25" s="123"/>
      <c r="P25" s="123"/>
      <c r="Q25" s="123"/>
      <c r="R25" s="123"/>
      <c r="S25" s="123"/>
      <c r="X25" s="123"/>
    </row>
    <row r="26" spans="13:24" ht="14.25">
      <c r="M26" s="123"/>
      <c r="N26" s="123"/>
      <c r="O26" s="123"/>
      <c r="P26" s="123"/>
      <c r="Q26" s="123"/>
      <c r="R26" s="123"/>
      <c r="S26" s="123"/>
      <c r="X26" s="123"/>
    </row>
    <row r="27" spans="13:24" ht="14.25">
      <c r="M27" s="123"/>
      <c r="N27" s="123"/>
      <c r="O27" s="123"/>
      <c r="P27" s="123"/>
      <c r="Q27" s="123"/>
      <c r="R27" s="123"/>
      <c r="S27" s="123"/>
      <c r="X27" s="123"/>
    </row>
    <row r="28" spans="13:24" ht="14.25">
      <c r="M28" s="123"/>
      <c r="N28" s="123"/>
      <c r="O28" s="123"/>
      <c r="P28" s="123"/>
      <c r="Q28" s="123"/>
      <c r="R28" s="123"/>
      <c r="S28" s="123"/>
      <c r="X28" s="123"/>
    </row>
    <row r="29" spans="13:24" ht="14.25">
      <c r="M29" s="123"/>
      <c r="N29" s="123"/>
      <c r="O29" s="123"/>
      <c r="P29" s="123"/>
      <c r="Q29" s="123"/>
      <c r="R29" s="123"/>
      <c r="S29" s="123"/>
      <c r="X29" s="123"/>
    </row>
    <row r="30" spans="13:24" ht="14.25">
      <c r="M30" s="123"/>
      <c r="N30" s="123"/>
      <c r="O30" s="123"/>
      <c r="P30" s="123"/>
      <c r="Q30" s="123"/>
      <c r="R30" s="123"/>
      <c r="S30" s="123"/>
      <c r="X30" s="123"/>
    </row>
    <row r="31" spans="13:24" ht="14.25">
      <c r="M31" s="123"/>
      <c r="N31" s="123"/>
      <c r="O31" s="123"/>
      <c r="P31" s="123"/>
      <c r="Q31" s="123"/>
      <c r="R31" s="123"/>
      <c r="S31" s="123"/>
      <c r="X31" s="123"/>
    </row>
    <row r="32" spans="13:24" ht="14.25">
      <c r="M32" s="123"/>
      <c r="N32" s="123"/>
      <c r="O32" s="123"/>
      <c r="P32" s="123"/>
      <c r="Q32" s="123"/>
      <c r="R32" s="123"/>
      <c r="S32" s="123"/>
      <c r="X32" s="123"/>
    </row>
    <row r="33" spans="13:24" ht="14.25">
      <c r="M33" s="123"/>
      <c r="N33" s="123"/>
      <c r="O33" s="123"/>
      <c r="P33" s="123"/>
      <c r="Q33" s="123"/>
      <c r="R33" s="123"/>
      <c r="S33" s="123"/>
      <c r="X33" s="123"/>
    </row>
    <row r="34" spans="13:24" ht="14.25">
      <c r="M34" s="123"/>
      <c r="N34" s="123"/>
      <c r="O34" s="123"/>
      <c r="P34" s="123"/>
      <c r="Q34" s="123"/>
      <c r="R34" s="123"/>
      <c r="S34" s="123"/>
      <c r="X34" s="123"/>
    </row>
    <row r="35" spans="13:24" ht="14.25">
      <c r="M35" s="123"/>
      <c r="N35" s="123"/>
      <c r="O35" s="123"/>
      <c r="P35" s="123"/>
      <c r="Q35" s="123"/>
      <c r="R35" s="123"/>
      <c r="S35" s="123"/>
      <c r="X35" s="123"/>
    </row>
    <row r="36" spans="13:24" ht="14.25">
      <c r="M36" s="123"/>
      <c r="N36" s="123"/>
      <c r="O36" s="123"/>
      <c r="P36" s="123"/>
      <c r="Q36" s="123"/>
      <c r="R36" s="123"/>
      <c r="S36" s="123"/>
      <c r="X36" s="123"/>
    </row>
    <row r="37" spans="13:24" ht="14.25">
      <c r="M37" s="123"/>
      <c r="N37" s="123"/>
      <c r="O37" s="123"/>
      <c r="P37" s="123"/>
      <c r="Q37" s="123"/>
      <c r="R37" s="123"/>
      <c r="S37" s="123"/>
      <c r="X37" s="123"/>
    </row>
    <row r="38" spans="13:24" ht="14.25">
      <c r="M38" s="123"/>
      <c r="N38" s="123"/>
      <c r="O38" s="123"/>
      <c r="P38" s="123"/>
      <c r="Q38" s="123"/>
      <c r="R38" s="123"/>
      <c r="S38" s="123"/>
      <c r="X38" s="123"/>
    </row>
    <row r="39" spans="13:24" ht="14.25">
      <c r="M39" s="123"/>
      <c r="N39" s="123"/>
      <c r="O39" s="123"/>
      <c r="P39" s="123"/>
      <c r="Q39" s="123"/>
      <c r="R39" s="123"/>
      <c r="S39" s="123"/>
      <c r="X39" s="123"/>
    </row>
    <row r="40" spans="13:24" ht="14.25">
      <c r="M40" s="123"/>
      <c r="N40" s="123"/>
      <c r="O40" s="123"/>
      <c r="P40" s="123"/>
      <c r="Q40" s="123"/>
      <c r="R40" s="123"/>
      <c r="S40" s="123"/>
      <c r="X40" s="123"/>
    </row>
    <row r="41" spans="13:24" ht="14.25">
      <c r="M41" s="123"/>
      <c r="N41" s="123"/>
      <c r="O41" s="123"/>
      <c r="P41" s="123"/>
      <c r="Q41" s="123"/>
      <c r="R41" s="123"/>
      <c r="S41" s="123"/>
      <c r="X41" s="123"/>
    </row>
    <row r="42" spans="13:24" ht="14.25">
      <c r="M42" s="123"/>
      <c r="N42" s="123"/>
      <c r="O42" s="123"/>
      <c r="P42" s="123"/>
      <c r="Q42" s="123"/>
      <c r="R42" s="123"/>
      <c r="S42" s="123"/>
      <c r="X42" s="123"/>
    </row>
    <row r="43" spans="13:24" ht="14.25">
      <c r="M43" s="123"/>
      <c r="N43" s="123"/>
      <c r="O43" s="123"/>
      <c r="P43" s="123"/>
      <c r="Q43" s="123"/>
      <c r="R43" s="123"/>
      <c r="S43" s="123"/>
      <c r="X43" s="123"/>
    </row>
    <row r="44" spans="13:24" ht="14.25">
      <c r="M44" s="123"/>
      <c r="N44" s="123"/>
      <c r="O44" s="123"/>
      <c r="P44" s="123"/>
      <c r="Q44" s="123"/>
      <c r="R44" s="123"/>
      <c r="S44" s="123"/>
      <c r="X44" s="123"/>
    </row>
    <row r="45" spans="13:24" ht="14.25">
      <c r="M45" s="123"/>
      <c r="N45" s="123"/>
      <c r="O45" s="123"/>
      <c r="P45" s="123"/>
      <c r="Q45" s="123"/>
      <c r="R45" s="123"/>
      <c r="S45" s="123"/>
      <c r="X45" s="123"/>
    </row>
    <row r="46" spans="13:24" ht="14.25">
      <c r="M46" s="123"/>
      <c r="N46" s="123"/>
      <c r="O46" s="123"/>
      <c r="P46" s="123"/>
      <c r="Q46" s="123"/>
      <c r="R46" s="123"/>
      <c r="S46" s="123"/>
      <c r="X46" s="123"/>
    </row>
    <row r="47" spans="13:24" ht="14.25">
      <c r="M47" s="123"/>
      <c r="N47" s="123"/>
      <c r="O47" s="123"/>
      <c r="P47" s="123"/>
      <c r="Q47" s="123"/>
      <c r="R47" s="123"/>
      <c r="S47" s="123"/>
      <c r="X47" s="123"/>
    </row>
    <row r="48" spans="13:24" ht="14.25">
      <c r="M48" s="123"/>
      <c r="N48" s="123"/>
      <c r="O48" s="123"/>
      <c r="P48" s="123"/>
      <c r="Q48" s="123"/>
      <c r="R48" s="123"/>
      <c r="S48" s="123"/>
      <c r="X48" s="123"/>
    </row>
    <row r="49" spans="13:24" ht="14.25">
      <c r="M49" s="123"/>
      <c r="N49" s="123"/>
      <c r="O49" s="123"/>
      <c r="P49" s="123"/>
      <c r="Q49" s="123"/>
      <c r="R49" s="123"/>
      <c r="S49" s="123"/>
      <c r="X49" s="123"/>
    </row>
    <row r="50" spans="13:24" ht="14.25">
      <c r="M50" s="123"/>
      <c r="N50" s="123"/>
      <c r="O50" s="123"/>
      <c r="P50" s="123"/>
      <c r="Q50" s="123"/>
      <c r="R50" s="123"/>
      <c r="S50" s="123"/>
      <c r="X50" s="123"/>
    </row>
    <row r="51" spans="13:24" ht="14.25">
      <c r="M51" s="123"/>
      <c r="N51" s="123"/>
      <c r="O51" s="123"/>
      <c r="P51" s="123"/>
      <c r="Q51" s="123"/>
      <c r="R51" s="123"/>
      <c r="S51" s="123"/>
      <c r="X51" s="123"/>
    </row>
    <row r="52" spans="13:24" ht="14.25">
      <c r="M52" s="123"/>
      <c r="N52" s="123"/>
      <c r="O52" s="123"/>
      <c r="P52" s="123"/>
      <c r="Q52" s="123"/>
      <c r="R52" s="123"/>
      <c r="S52" s="123"/>
      <c r="X52" s="123"/>
    </row>
    <row r="53" spans="13:24" ht="14.25">
      <c r="M53" s="123"/>
      <c r="N53" s="123"/>
      <c r="O53" s="123"/>
      <c r="P53" s="123"/>
      <c r="Q53" s="123"/>
      <c r="R53" s="123"/>
      <c r="S53" s="123"/>
      <c r="X53" s="123"/>
    </row>
    <row r="54" spans="13:24" ht="14.25">
      <c r="M54" s="123"/>
      <c r="N54" s="123"/>
      <c r="O54" s="123"/>
      <c r="P54" s="123"/>
      <c r="Q54" s="123"/>
      <c r="R54" s="123"/>
      <c r="S54" s="123"/>
      <c r="X54" s="123"/>
    </row>
    <row r="55" spans="13:24" ht="14.25">
      <c r="M55" s="123"/>
      <c r="N55" s="123"/>
      <c r="O55" s="123"/>
      <c r="P55" s="123"/>
      <c r="Q55" s="123"/>
      <c r="R55" s="123"/>
      <c r="S55" s="123"/>
      <c r="X55" s="123"/>
    </row>
    <row r="56" spans="13:24" ht="14.25">
      <c r="M56" s="123"/>
      <c r="N56" s="123"/>
      <c r="O56" s="123"/>
      <c r="P56" s="123"/>
      <c r="Q56" s="123"/>
      <c r="R56" s="123"/>
      <c r="S56" s="123"/>
      <c r="X56" s="123"/>
    </row>
    <row r="57" spans="13:24" ht="14.25">
      <c r="M57" s="123"/>
      <c r="N57" s="123"/>
      <c r="O57" s="123"/>
      <c r="P57" s="123"/>
      <c r="Q57" s="123"/>
      <c r="R57" s="123"/>
      <c r="S57" s="123"/>
      <c r="X57" s="123"/>
    </row>
    <row r="58" spans="13:24" ht="14.25">
      <c r="M58" s="123"/>
      <c r="N58" s="123"/>
      <c r="O58" s="123"/>
      <c r="P58" s="123"/>
      <c r="Q58" s="123"/>
      <c r="R58" s="123"/>
      <c r="S58" s="123"/>
      <c r="X58" s="123"/>
    </row>
    <row r="59" spans="13:24" ht="14.25">
      <c r="M59" s="123"/>
      <c r="N59" s="123"/>
      <c r="O59" s="123"/>
      <c r="P59" s="123"/>
      <c r="Q59" s="123"/>
      <c r="R59" s="123"/>
      <c r="S59" s="123"/>
      <c r="X59" s="123"/>
    </row>
    <row r="60" spans="13:24" ht="14.25">
      <c r="M60" s="123"/>
      <c r="N60" s="123"/>
      <c r="O60" s="123"/>
      <c r="P60" s="123"/>
      <c r="Q60" s="123"/>
      <c r="R60" s="123"/>
      <c r="S60" s="123"/>
      <c r="X60" s="123"/>
    </row>
    <row r="61" spans="13:24" ht="14.25">
      <c r="M61" s="123"/>
      <c r="N61" s="123"/>
      <c r="O61" s="123"/>
      <c r="P61" s="123"/>
      <c r="Q61" s="123"/>
      <c r="R61" s="123"/>
      <c r="S61" s="123"/>
      <c r="X61" s="123"/>
    </row>
    <row r="62" spans="13:24" ht="14.25">
      <c r="M62" s="123"/>
      <c r="N62" s="123"/>
      <c r="O62" s="123"/>
      <c r="P62" s="123"/>
      <c r="Q62" s="123"/>
      <c r="R62" s="123"/>
      <c r="S62" s="123"/>
      <c r="X62" s="123"/>
    </row>
    <row r="63" spans="13:24" ht="14.25">
      <c r="M63" s="123"/>
      <c r="N63" s="123"/>
      <c r="O63" s="123"/>
      <c r="P63" s="123"/>
      <c r="Q63" s="123"/>
      <c r="R63" s="123"/>
      <c r="S63" s="123"/>
      <c r="X63" s="123"/>
    </row>
    <row r="64" spans="13:24" ht="14.25">
      <c r="M64" s="123"/>
      <c r="N64" s="123"/>
      <c r="O64" s="123"/>
      <c r="P64" s="123"/>
      <c r="Q64" s="123"/>
      <c r="R64" s="123"/>
      <c r="S64" s="123"/>
      <c r="X64" s="123"/>
    </row>
    <row r="65" spans="13:24" ht="14.25">
      <c r="M65" s="123"/>
      <c r="N65" s="123"/>
      <c r="O65" s="123"/>
      <c r="P65" s="123"/>
      <c r="Q65" s="123"/>
      <c r="R65" s="123"/>
      <c r="S65" s="123"/>
      <c r="X65" s="123"/>
    </row>
    <row r="66" spans="13:24" ht="14.25">
      <c r="M66" s="123"/>
      <c r="N66" s="123"/>
      <c r="O66" s="123"/>
      <c r="P66" s="123"/>
      <c r="Q66" s="123"/>
      <c r="R66" s="123"/>
      <c r="S66" s="123"/>
      <c r="X66" s="123"/>
    </row>
    <row r="67" spans="13:24" ht="14.25">
      <c r="M67" s="123"/>
      <c r="N67" s="123"/>
      <c r="O67" s="123"/>
      <c r="P67" s="123"/>
      <c r="Q67" s="123"/>
      <c r="R67" s="123"/>
      <c r="S67" s="123"/>
      <c r="X67" s="123"/>
    </row>
    <row r="68" spans="13:24" ht="14.25">
      <c r="M68" s="123"/>
      <c r="N68" s="123"/>
      <c r="O68" s="123"/>
      <c r="P68" s="123"/>
      <c r="Q68" s="123"/>
      <c r="R68" s="123"/>
      <c r="S68" s="123"/>
      <c r="X68" s="123"/>
    </row>
    <row r="69" spans="13:24" ht="14.25">
      <c r="M69" s="123"/>
      <c r="N69" s="123"/>
      <c r="O69" s="123"/>
      <c r="P69" s="123"/>
      <c r="Q69" s="123"/>
      <c r="R69" s="123"/>
      <c r="S69" s="123"/>
      <c r="X69" s="123"/>
    </row>
    <row r="70" spans="13:24" ht="14.25">
      <c r="M70" s="123"/>
      <c r="N70" s="123"/>
      <c r="O70" s="123"/>
      <c r="P70" s="123"/>
      <c r="Q70" s="123"/>
      <c r="R70" s="123"/>
      <c r="S70" s="123"/>
      <c r="X70" s="123"/>
    </row>
    <row r="71" spans="13:24" ht="14.25">
      <c r="M71" s="123"/>
      <c r="N71" s="123"/>
      <c r="O71" s="123"/>
      <c r="P71" s="123"/>
      <c r="Q71" s="123"/>
      <c r="R71" s="123"/>
      <c r="S71" s="123"/>
      <c r="X71" s="123"/>
    </row>
    <row r="72" spans="13:24" ht="14.25">
      <c r="M72" s="123"/>
      <c r="N72" s="123"/>
      <c r="O72" s="123"/>
      <c r="P72" s="123"/>
      <c r="Q72" s="123"/>
      <c r="R72" s="123"/>
      <c r="S72" s="123"/>
      <c r="X72" s="123"/>
    </row>
    <row r="73" spans="13:24" ht="14.25">
      <c r="M73" s="123"/>
      <c r="N73" s="123"/>
      <c r="O73" s="123"/>
      <c r="P73" s="123"/>
      <c r="Q73" s="123"/>
      <c r="R73" s="123"/>
      <c r="S73" s="123"/>
      <c r="X73" s="123"/>
    </row>
    <row r="74" spans="13:24" ht="14.25">
      <c r="M74" s="123"/>
      <c r="N74" s="123"/>
      <c r="O74" s="123"/>
      <c r="P74" s="123"/>
      <c r="Q74" s="123"/>
      <c r="R74" s="123"/>
      <c r="S74" s="123"/>
      <c r="X74" s="123"/>
    </row>
    <row r="75" spans="13:24" ht="14.25">
      <c r="M75" s="123"/>
      <c r="N75" s="123"/>
      <c r="O75" s="123"/>
      <c r="P75" s="123"/>
      <c r="Q75" s="123"/>
      <c r="R75" s="123"/>
      <c r="S75" s="123"/>
      <c r="X75" s="123"/>
    </row>
    <row r="76" spans="13:24" ht="14.25">
      <c r="M76" s="123"/>
      <c r="N76" s="123"/>
      <c r="O76" s="123"/>
      <c r="P76" s="123"/>
      <c r="Q76" s="123"/>
      <c r="R76" s="123"/>
      <c r="S76" s="123"/>
      <c r="X76" s="123"/>
    </row>
    <row r="77" spans="13:24" ht="14.25">
      <c r="M77" s="123"/>
      <c r="N77" s="123"/>
      <c r="O77" s="123"/>
      <c r="P77" s="123"/>
      <c r="Q77" s="123"/>
      <c r="R77" s="123"/>
      <c r="S77" s="123"/>
      <c r="X77" s="123"/>
    </row>
    <row r="78" spans="13:24" ht="14.25">
      <c r="M78" s="123"/>
      <c r="N78" s="123"/>
      <c r="O78" s="123"/>
      <c r="P78" s="123"/>
      <c r="Q78" s="123"/>
      <c r="R78" s="123"/>
      <c r="S78" s="123"/>
      <c r="X78" s="123"/>
    </row>
    <row r="79" spans="13:24" ht="14.25">
      <c r="M79" s="123"/>
      <c r="N79" s="123"/>
      <c r="O79" s="123"/>
      <c r="P79" s="123"/>
      <c r="Q79" s="123"/>
      <c r="R79" s="123"/>
      <c r="S79" s="123"/>
      <c r="X79" s="123"/>
    </row>
    <row r="80" spans="13:24" ht="14.25">
      <c r="M80" s="123"/>
      <c r="N80" s="123"/>
      <c r="O80" s="123"/>
      <c r="P80" s="123"/>
      <c r="Q80" s="123"/>
      <c r="R80" s="123"/>
      <c r="S80" s="123"/>
      <c r="X80" s="123"/>
    </row>
    <row r="81" spans="13:24" ht="14.25">
      <c r="M81" s="123"/>
      <c r="N81" s="123"/>
      <c r="O81" s="123"/>
      <c r="P81" s="123"/>
      <c r="Q81" s="123"/>
      <c r="R81" s="123"/>
      <c r="S81" s="123"/>
      <c r="X81" s="123"/>
    </row>
    <row r="82" spans="13:24" ht="14.25">
      <c r="M82" s="123"/>
      <c r="N82" s="123"/>
      <c r="O82" s="123"/>
      <c r="P82" s="123"/>
      <c r="Q82" s="123"/>
      <c r="R82" s="123"/>
      <c r="S82" s="123"/>
      <c r="X82" s="123"/>
    </row>
    <row r="83" spans="13:24" ht="14.25">
      <c r="M83" s="123"/>
      <c r="N83" s="123"/>
      <c r="O83" s="123"/>
      <c r="P83" s="123"/>
      <c r="Q83" s="123"/>
      <c r="R83" s="123"/>
      <c r="S83" s="123"/>
      <c r="X83" s="123"/>
    </row>
    <row r="84" spans="13:24" ht="14.25">
      <c r="M84" s="123"/>
      <c r="N84" s="123"/>
      <c r="O84" s="123"/>
      <c r="P84" s="123"/>
      <c r="Q84" s="123"/>
      <c r="R84" s="123"/>
      <c r="S84" s="123"/>
      <c r="X84" s="123"/>
    </row>
    <row r="85" spans="13:24" ht="14.25">
      <c r="M85" s="123"/>
      <c r="N85" s="123"/>
      <c r="O85" s="123"/>
      <c r="P85" s="123"/>
      <c r="Q85" s="123"/>
      <c r="R85" s="123"/>
      <c r="S85" s="123"/>
      <c r="X85" s="123"/>
    </row>
    <row r="86" spans="13:24" ht="14.25">
      <c r="M86" s="123"/>
      <c r="N86" s="123"/>
      <c r="O86" s="123"/>
      <c r="P86" s="123"/>
      <c r="Q86" s="123"/>
      <c r="R86" s="123"/>
      <c r="S86" s="123"/>
      <c r="X86" s="123"/>
    </row>
    <row r="87" spans="13:24" ht="14.25">
      <c r="M87" s="123"/>
      <c r="N87" s="123"/>
      <c r="O87" s="123"/>
      <c r="P87" s="123"/>
      <c r="Q87" s="123"/>
      <c r="R87" s="123"/>
      <c r="S87" s="123"/>
      <c r="X87" s="123"/>
    </row>
    <row r="88" spans="13:24" ht="14.25">
      <c r="M88" s="123"/>
      <c r="N88" s="123"/>
      <c r="O88" s="123"/>
      <c r="P88" s="123"/>
      <c r="Q88" s="123"/>
      <c r="R88" s="123"/>
      <c r="S88" s="123"/>
      <c r="X88" s="123"/>
    </row>
    <row r="89" spans="13:24" ht="14.25">
      <c r="M89" s="123"/>
      <c r="N89" s="123"/>
      <c r="O89" s="123"/>
      <c r="P89" s="123"/>
      <c r="Q89" s="123"/>
      <c r="R89" s="123"/>
      <c r="S89" s="123"/>
      <c r="X89" s="123"/>
    </row>
    <row r="90" spans="13:24" ht="14.25">
      <c r="M90" s="123"/>
      <c r="N90" s="123"/>
      <c r="O90" s="123"/>
      <c r="P90" s="123"/>
      <c r="Q90" s="123"/>
      <c r="R90" s="123"/>
      <c r="S90" s="123"/>
      <c r="X90" s="123"/>
    </row>
    <row r="91" spans="13:24" ht="14.25">
      <c r="M91" s="123"/>
      <c r="N91" s="123"/>
      <c r="O91" s="123"/>
      <c r="P91" s="123"/>
      <c r="Q91" s="123"/>
      <c r="R91" s="123"/>
      <c r="S91" s="123"/>
      <c r="X91" s="123"/>
    </row>
    <row r="92" spans="13:24" ht="14.25">
      <c r="M92" s="123"/>
      <c r="N92" s="123"/>
      <c r="O92" s="123"/>
      <c r="P92" s="123"/>
      <c r="Q92" s="123"/>
      <c r="R92" s="123"/>
      <c r="S92" s="123"/>
      <c r="X92" s="123"/>
    </row>
    <row r="93" spans="13:24" ht="14.25">
      <c r="M93" s="123"/>
      <c r="N93" s="123"/>
      <c r="O93" s="123"/>
      <c r="P93" s="123"/>
      <c r="Q93" s="123"/>
      <c r="R93" s="123"/>
      <c r="S93" s="123"/>
      <c r="X93" s="123"/>
    </row>
    <row r="94" spans="13:24" ht="14.25">
      <c r="M94" s="123"/>
      <c r="N94" s="123"/>
      <c r="O94" s="123"/>
      <c r="P94" s="123"/>
      <c r="Q94" s="123"/>
      <c r="R94" s="123"/>
      <c r="S94" s="123"/>
      <c r="X94" s="123"/>
    </row>
    <row r="95" spans="13:24" ht="14.25">
      <c r="M95" s="123"/>
      <c r="N95" s="123"/>
      <c r="O95" s="123"/>
      <c r="P95" s="123"/>
      <c r="Q95" s="123"/>
      <c r="R95" s="123"/>
      <c r="S95" s="123"/>
      <c r="X95" s="123"/>
    </row>
    <row r="96" spans="13:24" ht="14.25">
      <c r="M96" s="123"/>
      <c r="N96" s="123"/>
      <c r="O96" s="123"/>
      <c r="P96" s="123"/>
      <c r="Q96" s="123"/>
      <c r="R96" s="123"/>
      <c r="S96" s="123"/>
      <c r="X96" s="123"/>
    </row>
    <row r="97" spans="13:24" ht="14.25">
      <c r="M97" s="123"/>
      <c r="N97" s="123"/>
      <c r="O97" s="123"/>
      <c r="P97" s="123"/>
      <c r="Q97" s="123"/>
      <c r="R97" s="123"/>
      <c r="S97" s="123"/>
      <c r="X97" s="123"/>
    </row>
    <row r="98" spans="13:24" ht="14.25">
      <c r="M98" s="123"/>
      <c r="N98" s="123"/>
      <c r="O98" s="123"/>
      <c r="P98" s="123"/>
      <c r="Q98" s="123"/>
      <c r="R98" s="123"/>
      <c r="S98" s="123"/>
      <c r="X98" s="123"/>
    </row>
    <row r="99" spans="13:24" ht="14.25">
      <c r="M99" s="123"/>
      <c r="N99" s="123"/>
      <c r="O99" s="123"/>
      <c r="P99" s="123"/>
      <c r="Q99" s="123"/>
      <c r="R99" s="123"/>
      <c r="S99" s="123"/>
      <c r="X99" s="123"/>
    </row>
    <row r="100" spans="13:24" ht="14.25">
      <c r="M100" s="123"/>
      <c r="N100" s="123"/>
      <c r="O100" s="123"/>
      <c r="P100" s="123"/>
      <c r="Q100" s="123"/>
      <c r="R100" s="123"/>
      <c r="S100" s="123"/>
      <c r="X100" s="123"/>
    </row>
    <row r="101" spans="13:24" ht="14.25">
      <c r="M101" s="123"/>
      <c r="N101" s="123"/>
      <c r="O101" s="123"/>
      <c r="P101" s="123"/>
      <c r="Q101" s="123"/>
      <c r="R101" s="123"/>
      <c r="S101" s="123"/>
      <c r="X101" s="123"/>
    </row>
    <row r="102" spans="13:24" ht="14.25">
      <c r="M102" s="123"/>
      <c r="N102" s="123"/>
      <c r="O102" s="123"/>
      <c r="P102" s="123"/>
      <c r="Q102" s="123"/>
      <c r="R102" s="123"/>
      <c r="S102" s="123"/>
      <c r="X102" s="123"/>
    </row>
    <row r="103" spans="13:24" ht="14.25">
      <c r="M103" s="123"/>
      <c r="N103" s="123"/>
      <c r="O103" s="123"/>
      <c r="P103" s="123"/>
      <c r="Q103" s="123"/>
      <c r="R103" s="123"/>
      <c r="S103" s="123"/>
      <c r="X103" s="123"/>
    </row>
    <row r="104" spans="13:24" ht="14.25">
      <c r="M104" s="123"/>
      <c r="N104" s="123"/>
      <c r="O104" s="123"/>
      <c r="P104" s="123"/>
      <c r="Q104" s="123"/>
      <c r="R104" s="123"/>
      <c r="S104" s="123"/>
      <c r="X104" s="123"/>
    </row>
    <row r="105" spans="13:24" ht="14.25">
      <c r="M105" s="123"/>
      <c r="N105" s="123"/>
      <c r="O105" s="123"/>
      <c r="P105" s="123"/>
      <c r="Q105" s="123"/>
      <c r="R105" s="123"/>
      <c r="S105" s="123"/>
      <c r="X105" s="123"/>
    </row>
    <row r="106" spans="13:24" ht="14.25">
      <c r="M106" s="123"/>
      <c r="N106" s="123"/>
      <c r="O106" s="123"/>
      <c r="P106" s="123"/>
      <c r="Q106" s="123"/>
      <c r="R106" s="123"/>
      <c r="S106" s="123"/>
      <c r="X106" s="123"/>
    </row>
    <row r="107" spans="13:24" ht="14.25">
      <c r="M107" s="123"/>
      <c r="N107" s="123"/>
      <c r="O107" s="123"/>
      <c r="P107" s="123"/>
      <c r="Q107" s="123"/>
      <c r="R107" s="123"/>
      <c r="S107" s="123"/>
      <c r="X107" s="123"/>
    </row>
    <row r="108" spans="13:24" ht="14.25">
      <c r="M108" s="123"/>
      <c r="N108" s="123"/>
      <c r="O108" s="123"/>
      <c r="P108" s="123"/>
      <c r="Q108" s="123"/>
      <c r="R108" s="123"/>
      <c r="S108" s="123"/>
      <c r="X108" s="123"/>
    </row>
    <row r="109" spans="13:24" ht="14.25">
      <c r="M109" s="123"/>
      <c r="N109" s="123"/>
      <c r="O109" s="123"/>
      <c r="P109" s="123"/>
      <c r="Q109" s="123"/>
      <c r="R109" s="123"/>
      <c r="S109" s="123"/>
      <c r="X109" s="123"/>
    </row>
    <row r="110" spans="13:24" ht="14.25">
      <c r="M110" s="123"/>
      <c r="N110" s="123"/>
      <c r="O110" s="123"/>
      <c r="P110" s="123"/>
      <c r="Q110" s="123"/>
      <c r="R110" s="123"/>
      <c r="S110" s="123"/>
      <c r="X110" s="123"/>
    </row>
    <row r="111" spans="13:24" ht="14.25">
      <c r="M111" s="123"/>
      <c r="N111" s="123"/>
      <c r="O111" s="123"/>
      <c r="P111" s="123"/>
      <c r="Q111" s="123"/>
      <c r="R111" s="123"/>
      <c r="S111" s="123"/>
      <c r="X111" s="123"/>
    </row>
    <row r="112" spans="13:24" ht="14.25">
      <c r="M112" s="123"/>
      <c r="N112" s="123"/>
      <c r="O112" s="123"/>
      <c r="P112" s="123"/>
      <c r="Q112" s="123"/>
      <c r="R112" s="123"/>
      <c r="S112" s="123"/>
      <c r="X112" s="123"/>
    </row>
    <row r="113" spans="13:24" ht="14.25">
      <c r="M113" s="123"/>
      <c r="N113" s="123"/>
      <c r="O113" s="123"/>
      <c r="P113" s="123"/>
      <c r="Q113" s="123"/>
      <c r="R113" s="123"/>
      <c r="S113" s="123"/>
      <c r="X113" s="123"/>
    </row>
    <row r="114" spans="13:24" ht="14.25">
      <c r="M114" s="123"/>
      <c r="N114" s="123"/>
      <c r="O114" s="123"/>
      <c r="P114" s="123"/>
      <c r="Q114" s="123"/>
      <c r="R114" s="123"/>
      <c r="S114" s="123"/>
      <c r="X114" s="123"/>
    </row>
    <row r="115" spans="13:24" ht="14.25">
      <c r="M115" s="123"/>
      <c r="N115" s="123"/>
      <c r="O115" s="123"/>
      <c r="P115" s="123"/>
      <c r="Q115" s="123"/>
      <c r="R115" s="123"/>
      <c r="S115" s="123"/>
      <c r="X115" s="123"/>
    </row>
    <row r="116" spans="13:24" ht="14.25">
      <c r="M116" s="123"/>
      <c r="N116" s="123"/>
      <c r="O116" s="123"/>
      <c r="P116" s="123"/>
      <c r="Q116" s="123"/>
      <c r="R116" s="123"/>
      <c r="S116" s="123"/>
      <c r="X116" s="123"/>
    </row>
    <row r="117" spans="13:24" ht="14.25">
      <c r="M117" s="123"/>
      <c r="N117" s="123"/>
      <c r="O117" s="123"/>
      <c r="P117" s="123"/>
      <c r="Q117" s="123"/>
      <c r="R117" s="123"/>
      <c r="S117" s="123"/>
      <c r="X117" s="123"/>
    </row>
    <row r="118" spans="13:24" ht="14.25">
      <c r="M118" s="123"/>
      <c r="N118" s="123"/>
      <c r="O118" s="123"/>
      <c r="P118" s="123"/>
      <c r="Q118" s="123"/>
      <c r="R118" s="123"/>
      <c r="S118" s="123"/>
      <c r="X118" s="123"/>
    </row>
    <row r="119" spans="13:24" ht="14.25">
      <c r="M119" s="123"/>
      <c r="N119" s="123"/>
      <c r="O119" s="123"/>
      <c r="P119" s="123"/>
      <c r="Q119" s="123"/>
      <c r="R119" s="123"/>
      <c r="S119" s="123"/>
      <c r="X119" s="123"/>
    </row>
    <row r="120" spans="13:24" ht="14.25">
      <c r="M120" s="123"/>
      <c r="N120" s="123"/>
      <c r="O120" s="123"/>
      <c r="P120" s="123"/>
      <c r="Q120" s="123"/>
      <c r="R120" s="123"/>
      <c r="S120" s="123"/>
      <c r="X120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291"/>
  <sheetViews>
    <sheetView zoomScale="80" zoomScaleNormal="80" zoomScalePageLayoutView="0" workbookViewId="0" topLeftCell="A1">
      <pane xSplit="3" ySplit="2" topLeftCell="M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S33" sqref="S33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9.28125" style="128" customWidth="1"/>
    <col min="5" max="7" width="9.28125" style="123" customWidth="1"/>
    <col min="8" max="8" width="3.28125" style="123" customWidth="1"/>
    <col min="9" max="12" width="9.28125" style="123" customWidth="1"/>
    <col min="13" max="20" width="9.28125" style="124" customWidth="1"/>
    <col min="21" max="21" width="7.7109375" style="123" bestFit="1" customWidth="1"/>
    <col min="22" max="22" width="8.57421875" style="123" customWidth="1"/>
    <col min="23" max="23" width="5.7109375" style="123" bestFit="1" customWidth="1"/>
    <col min="24" max="25" width="9.28125" style="124" customWidth="1"/>
    <col min="26" max="26" width="7.7109375" style="123" customWidth="1"/>
    <col min="27" max="16384" width="9.140625" style="20" customWidth="1"/>
  </cols>
  <sheetData>
    <row r="1" spans="1:26" s="42" customFormat="1" ht="20.25">
      <c r="A1" s="41" t="s">
        <v>39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9"/>
      <c r="N3" s="179"/>
      <c r="O3" s="179"/>
      <c r="P3" s="179"/>
      <c r="Q3" s="179"/>
      <c r="R3" s="179"/>
      <c r="S3" s="179"/>
      <c r="T3" s="145"/>
      <c r="U3" s="17"/>
      <c r="V3" s="17"/>
      <c r="W3" s="17"/>
      <c r="X3" s="17"/>
      <c r="Y3" s="127"/>
      <c r="Z3" s="17"/>
    </row>
    <row r="4" spans="2:26" ht="14.25">
      <c r="B4" s="38" t="s">
        <v>5</v>
      </c>
      <c r="D4" s="144">
        <v>135</v>
      </c>
      <c r="E4" s="123">
        <v>-11</v>
      </c>
      <c r="F4" s="123">
        <v>85</v>
      </c>
      <c r="G4" s="123">
        <f>Y4</f>
        <v>111</v>
      </c>
      <c r="H4" s="169"/>
      <c r="I4" s="123">
        <v>18</v>
      </c>
      <c r="J4" s="123">
        <v>-15</v>
      </c>
      <c r="K4" s="123">
        <v>-13</v>
      </c>
      <c r="L4" s="123">
        <v>-1</v>
      </c>
      <c r="M4" s="123">
        <v>19</v>
      </c>
      <c r="N4" s="123">
        <v>28</v>
      </c>
      <c r="O4" s="123">
        <v>26</v>
      </c>
      <c r="P4" s="123">
        <v>12</v>
      </c>
      <c r="Q4" s="123">
        <v>37</v>
      </c>
      <c r="R4" s="123">
        <v>25</v>
      </c>
      <c r="S4" s="123">
        <v>35</v>
      </c>
      <c r="T4" s="124">
        <f>Y4-Q4-R4-S4</f>
        <v>14</v>
      </c>
      <c r="U4" s="75">
        <f aca="true" t="shared" si="0" ref="U4:U10">IF(AND(T4=0,S4=0),0,IF(OR(AND(T4&gt;0,S4&lt;=0),AND(T4&lt;0,S4&gt;=0)),"nm",IF(AND(T4&lt;0,S4&lt;0),IF(-(T4/S4-1)*100&lt;-100,"(&gt;100)",-(T4/S4-1)*100),IF((T4/S4-1)*100&gt;100,"&gt;100",(T4/S4-1)*100))))</f>
        <v>-60</v>
      </c>
      <c r="V4" s="75">
        <f aca="true" t="shared" si="1" ref="V4:V10">IF(AND(T4=0,P4=0),0,IF(OR(AND(T4&gt;0,P4&lt;=0),AND(T4&lt;0,P4&gt;=0)),"nm",IF(AND(T4&lt;0,P4&lt;0),IF(-(T4/P4-1)*100&lt;-100,"(&gt;100)",-(T4/P4-1)*100),IF((T4/P4-1)*100&gt;100,"&gt;100",(T4/P4-1)*100))))</f>
        <v>16.666666666666675</v>
      </c>
      <c r="W4" s="75"/>
      <c r="X4" s="75">
        <v>85</v>
      </c>
      <c r="Y4" s="124">
        <v>111</v>
      </c>
      <c r="Z4" s="123">
        <f>IF(AND(Y4=0,X4=0),0,IF(OR(AND(Y4&gt;0,X4&lt;=0),AND(Y4&lt;0,X4&gt;=0)),"nm",IF(AND(Y4&lt;0,X4&lt;0),IF(-(Y4/X4-1)*100&lt;-100,"(&gt;100)",-(Y4/X4-1)*100),IF((Y4/X4-1)*100&gt;100,"&gt;100",(Y4/X4-1)*100))))</f>
        <v>30.58823529411765</v>
      </c>
    </row>
    <row r="5" spans="2:26" ht="14.25">
      <c r="B5" s="38" t="s">
        <v>25</v>
      </c>
      <c r="D5" s="144">
        <v>64</v>
      </c>
      <c r="E5" s="123">
        <v>185</v>
      </c>
      <c r="F5" s="123">
        <v>170</v>
      </c>
      <c r="G5" s="123">
        <f aca="true" t="shared" si="2" ref="G5:G12">Y5</f>
        <v>154</v>
      </c>
      <c r="H5" s="169"/>
      <c r="I5" s="123">
        <v>-79</v>
      </c>
      <c r="J5" s="123">
        <v>227</v>
      </c>
      <c r="K5" s="123">
        <v>-1</v>
      </c>
      <c r="L5" s="123">
        <v>38</v>
      </c>
      <c r="M5" s="123">
        <v>-1</v>
      </c>
      <c r="N5" s="123">
        <v>-10</v>
      </c>
      <c r="O5" s="123">
        <v>42</v>
      </c>
      <c r="P5" s="123">
        <v>139</v>
      </c>
      <c r="Q5" s="123">
        <v>68</v>
      </c>
      <c r="R5" s="123">
        <v>31</v>
      </c>
      <c r="S5" s="123">
        <v>23</v>
      </c>
      <c r="T5" s="124">
        <f aca="true" t="shared" si="3" ref="T5:T12">Y5-Q5-R5-S5</f>
        <v>32</v>
      </c>
      <c r="U5" s="75">
        <f t="shared" si="0"/>
        <v>39.13043478260869</v>
      </c>
      <c r="V5" s="75">
        <f t="shared" si="1"/>
        <v>-76.97841726618705</v>
      </c>
      <c r="W5" s="75"/>
      <c r="X5" s="75">
        <v>170</v>
      </c>
      <c r="Y5" s="124">
        <v>154</v>
      </c>
      <c r="Z5" s="123">
        <f>IF(AND(Y5=0,X5=0),0,IF(OR(AND(Y5&gt;0,X5&lt;=0),AND(Y5&lt;0,X5&gt;=0)),"nm",IF(AND(Y5&lt;0,X5&lt;0),IF(-(Y5/X5-1)*100&lt;-100,"(&gt;100)",-(Y5/X5-1)*100),IF((Y5/X5-1)*100&gt;100,"&gt;100",(Y5/X5-1)*100))))</f>
        <v>-9.411764705882353</v>
      </c>
    </row>
    <row r="6" spans="2:26" ht="14.25">
      <c r="B6" s="38" t="s">
        <v>6</v>
      </c>
      <c r="D6" s="144">
        <v>199</v>
      </c>
      <c r="E6" s="123">
        <v>174</v>
      </c>
      <c r="F6" s="123">
        <v>255</v>
      </c>
      <c r="G6" s="123">
        <f t="shared" si="2"/>
        <v>265</v>
      </c>
      <c r="H6" s="169"/>
      <c r="I6" s="123">
        <f aca="true" t="shared" si="4" ref="I6:N6">I4+I5</f>
        <v>-61</v>
      </c>
      <c r="J6" s="123">
        <f t="shared" si="4"/>
        <v>212</v>
      </c>
      <c r="K6" s="123">
        <f t="shared" si="4"/>
        <v>-14</v>
      </c>
      <c r="L6" s="123">
        <f t="shared" si="4"/>
        <v>37</v>
      </c>
      <c r="M6" s="123">
        <f t="shared" si="4"/>
        <v>18</v>
      </c>
      <c r="N6" s="123">
        <f t="shared" si="4"/>
        <v>18</v>
      </c>
      <c r="O6" s="123">
        <v>68</v>
      </c>
      <c r="P6" s="123">
        <v>151</v>
      </c>
      <c r="Q6" s="123">
        <v>105</v>
      </c>
      <c r="R6" s="123">
        <v>56</v>
      </c>
      <c r="S6" s="123">
        <v>58</v>
      </c>
      <c r="T6" s="124">
        <f t="shared" si="3"/>
        <v>46</v>
      </c>
      <c r="U6" s="75">
        <f t="shared" si="0"/>
        <v>-20.68965517241379</v>
      </c>
      <c r="V6" s="75">
        <f t="shared" si="1"/>
        <v>-69.5364238410596</v>
      </c>
      <c r="W6" s="75"/>
      <c r="X6" s="75">
        <v>255</v>
      </c>
      <c r="Y6" s="124">
        <f>+Y4+Y5</f>
        <v>265</v>
      </c>
      <c r="Z6" s="123">
        <f aca="true" t="shared" si="5" ref="Z6:Z12">IF(AND(Y6=0,X6=0),0,IF(OR(AND(Y6&gt;0,X6&lt;=0),AND(Y6&lt;0,X6&gt;=0)),"nm",IF(AND(Y6&lt;0,X6&lt;0),IF(-(Y6/X6-1)*100&lt;-100,"(&gt;100)",-(Y6/X6-1)*100),IF((Y6/X6-1)*100&gt;100,"&gt;100",(Y6/X6-1)*100))))</f>
        <v>3.9215686274509887</v>
      </c>
    </row>
    <row r="7" spans="2:26" ht="14.25">
      <c r="B7" s="38" t="s">
        <v>0</v>
      </c>
      <c r="D7" s="144">
        <v>14</v>
      </c>
      <c r="E7" s="123">
        <v>71</v>
      </c>
      <c r="F7" s="123">
        <v>-33</v>
      </c>
      <c r="G7" s="123">
        <f t="shared" si="2"/>
        <v>3</v>
      </c>
      <c r="H7" s="169"/>
      <c r="I7" s="123">
        <v>52</v>
      </c>
      <c r="J7" s="123">
        <v>7</v>
      </c>
      <c r="K7" s="123">
        <v>29</v>
      </c>
      <c r="L7" s="123">
        <v>-18</v>
      </c>
      <c r="M7" s="123">
        <v>24</v>
      </c>
      <c r="N7" s="123">
        <v>5</v>
      </c>
      <c r="O7" s="123">
        <v>-9</v>
      </c>
      <c r="P7" s="123">
        <v>-53</v>
      </c>
      <c r="Q7" s="123">
        <v>21</v>
      </c>
      <c r="R7" s="123">
        <v>0</v>
      </c>
      <c r="S7" s="123">
        <v>19</v>
      </c>
      <c r="T7" s="124">
        <f t="shared" si="3"/>
        <v>-37</v>
      </c>
      <c r="U7" s="75" t="str">
        <f t="shared" si="0"/>
        <v>nm</v>
      </c>
      <c r="V7" s="75">
        <f t="shared" si="1"/>
        <v>30.188679245283023</v>
      </c>
      <c r="W7" s="75"/>
      <c r="X7" s="75">
        <v>-33</v>
      </c>
      <c r="Y7" s="124">
        <v>3</v>
      </c>
      <c r="Z7" s="123" t="str">
        <f>IF(AND(Y7=0,X7=0),0,IF(OR(AND(Y7&gt;0,X7&lt;=0),AND(Y7&lt;0,X7&gt;=0)),"nm",IF(AND(Y7&lt;0,X7&lt;0),IF(-(Y7/X7-1)*100&lt;-100,"(&gt;100)",-(Y7/X7-1)*100),IF((Y7/X7-1)*100&gt;100,"&gt;100",(Y7/X7-1)*100))))</f>
        <v>nm</v>
      </c>
    </row>
    <row r="8" spans="2:26" ht="14.25">
      <c r="B8" s="38" t="s">
        <v>8</v>
      </c>
      <c r="D8" s="144">
        <v>-119</v>
      </c>
      <c r="E8" s="123">
        <v>322</v>
      </c>
      <c r="F8" s="123">
        <v>46</v>
      </c>
      <c r="G8" s="123">
        <f t="shared" si="2"/>
        <v>196</v>
      </c>
      <c r="H8" s="169"/>
      <c r="I8" s="123">
        <v>118</v>
      </c>
      <c r="J8" s="123">
        <v>185</v>
      </c>
      <c r="K8" s="123">
        <v>0</v>
      </c>
      <c r="L8" s="123">
        <v>19</v>
      </c>
      <c r="M8" s="123">
        <v>10</v>
      </c>
      <c r="N8" s="123">
        <v>6</v>
      </c>
      <c r="O8" s="123">
        <v>34</v>
      </c>
      <c r="P8" s="123">
        <v>-4</v>
      </c>
      <c r="Q8" s="123">
        <v>46</v>
      </c>
      <c r="R8" s="123">
        <v>43</v>
      </c>
      <c r="S8" s="123">
        <v>78</v>
      </c>
      <c r="T8" s="124">
        <f t="shared" si="3"/>
        <v>29</v>
      </c>
      <c r="U8" s="75">
        <f t="shared" si="0"/>
        <v>-62.82051282051282</v>
      </c>
      <c r="V8" s="75" t="str">
        <f t="shared" si="1"/>
        <v>nm</v>
      </c>
      <c r="W8" s="75"/>
      <c r="X8" s="75">
        <v>46</v>
      </c>
      <c r="Y8" s="124">
        <v>196</v>
      </c>
      <c r="Z8" s="123" t="str">
        <f t="shared" si="5"/>
        <v>&gt;100</v>
      </c>
    </row>
    <row r="9" spans="2:26" ht="14.25">
      <c r="B9" s="39" t="s">
        <v>72</v>
      </c>
      <c r="D9" s="144">
        <v>56</v>
      </c>
      <c r="E9" s="123">
        <v>38</v>
      </c>
      <c r="F9" s="123">
        <v>77</v>
      </c>
      <c r="G9" s="123">
        <f t="shared" si="2"/>
        <v>106</v>
      </c>
      <c r="H9" s="169"/>
      <c r="I9" s="123">
        <v>15</v>
      </c>
      <c r="J9" s="123">
        <v>7</v>
      </c>
      <c r="K9" s="123">
        <v>19</v>
      </c>
      <c r="L9" s="123">
        <v>-3</v>
      </c>
      <c r="M9" s="123">
        <v>16</v>
      </c>
      <c r="N9" s="123">
        <v>17</v>
      </c>
      <c r="O9" s="123">
        <v>25</v>
      </c>
      <c r="P9" s="123">
        <v>19</v>
      </c>
      <c r="Q9" s="123">
        <v>17</v>
      </c>
      <c r="R9" s="123">
        <v>24</v>
      </c>
      <c r="S9" s="123">
        <v>31</v>
      </c>
      <c r="T9" s="124">
        <f t="shared" si="3"/>
        <v>34</v>
      </c>
      <c r="U9" s="75">
        <f t="shared" si="0"/>
        <v>9.677419354838701</v>
      </c>
      <c r="V9" s="75">
        <f t="shared" si="1"/>
        <v>78.94736842105263</v>
      </c>
      <c r="W9" s="75"/>
      <c r="X9" s="75">
        <v>77</v>
      </c>
      <c r="Y9" s="124">
        <v>106</v>
      </c>
      <c r="Z9" s="123">
        <f t="shared" si="5"/>
        <v>37.66233766233766</v>
      </c>
    </row>
    <row r="10" spans="2:26" ht="14.25">
      <c r="B10" s="39" t="s">
        <v>9</v>
      </c>
      <c r="D10" s="144">
        <v>360</v>
      </c>
      <c r="E10" s="123">
        <v>-181</v>
      </c>
      <c r="F10" s="123">
        <v>319</v>
      </c>
      <c r="G10" s="123">
        <f t="shared" si="2"/>
        <v>172</v>
      </c>
      <c r="H10" s="169"/>
      <c r="I10" s="123">
        <f aca="true" t="shared" si="6" ref="I10:N10">I6-I7-I8+I9</f>
        <v>-216</v>
      </c>
      <c r="J10" s="123">
        <f t="shared" si="6"/>
        <v>27</v>
      </c>
      <c r="K10" s="123">
        <f t="shared" si="6"/>
        <v>-24</v>
      </c>
      <c r="L10" s="123">
        <f t="shared" si="6"/>
        <v>33</v>
      </c>
      <c r="M10" s="123">
        <f t="shared" si="6"/>
        <v>0</v>
      </c>
      <c r="N10" s="123">
        <f t="shared" si="6"/>
        <v>24</v>
      </c>
      <c r="O10" s="123">
        <v>68</v>
      </c>
      <c r="P10" s="123">
        <v>227</v>
      </c>
      <c r="Q10" s="123">
        <v>55</v>
      </c>
      <c r="R10" s="123">
        <v>37</v>
      </c>
      <c r="S10" s="123">
        <v>-8</v>
      </c>
      <c r="T10" s="124">
        <f t="shared" si="3"/>
        <v>88</v>
      </c>
      <c r="U10" s="75" t="str">
        <f t="shared" si="0"/>
        <v>nm</v>
      </c>
      <c r="V10" s="75">
        <f t="shared" si="1"/>
        <v>-61.23348017621145</v>
      </c>
      <c r="W10" s="75"/>
      <c r="X10" s="75">
        <v>319</v>
      </c>
      <c r="Y10" s="124">
        <f>Y6-Y7-Y8+Y9</f>
        <v>172</v>
      </c>
      <c r="Z10" s="123">
        <f t="shared" si="5"/>
        <v>-46.08150470219435</v>
      </c>
    </row>
    <row r="11" spans="2:27" ht="14.25" customHeight="1" hidden="1">
      <c r="B11" s="39" t="s">
        <v>73</v>
      </c>
      <c r="D11" s="144">
        <v>-25</v>
      </c>
      <c r="E11" s="123">
        <v>-216</v>
      </c>
      <c r="F11" s="123">
        <v>-35</v>
      </c>
      <c r="G11" s="123">
        <f t="shared" si="2"/>
        <v>0</v>
      </c>
      <c r="H11" s="169"/>
      <c r="I11" s="123">
        <v>-56</v>
      </c>
      <c r="J11" s="123">
        <v>-32</v>
      </c>
      <c r="K11" s="123">
        <v>-30</v>
      </c>
      <c r="L11" s="123">
        <v>-98</v>
      </c>
      <c r="M11" s="123">
        <v>-12</v>
      </c>
      <c r="N11" s="123">
        <v>-10</v>
      </c>
      <c r="O11" s="123">
        <v>14</v>
      </c>
      <c r="P11" s="123">
        <v>-27</v>
      </c>
      <c r="Q11" s="123">
        <v>-29</v>
      </c>
      <c r="R11" s="123"/>
      <c r="S11" s="123"/>
      <c r="T11" s="147">
        <f t="shared" si="3"/>
        <v>29</v>
      </c>
      <c r="U11" s="75" t="str">
        <f>IF(AND(T11=0,Q11=0),0,IF(OR(AND(T11&gt;0,Q11&lt;=0),AND(T11&lt;0,Q11&gt;=0)),"nm",IF(AND(T11&lt;0,Q11&lt;0),IF(-(T11/Q11-1)*100&lt;-100,"(&gt;100)",-(T11/Q11-1)*100),IF((T11/Q11-1)*100&gt;100,"&gt;100",(T11/Q11-1)*100))))</f>
        <v>nm</v>
      </c>
      <c r="V11" s="75" t="str">
        <f>IF(AND(T11=0,N11=0),0,IF(OR(AND(T11&gt;0,N11&lt;=0),AND(T11&lt;0,N11&gt;=0)),"nm",IF(AND(T11&lt;0,N11&lt;0),IF(-(T11/N11-1)*100&lt;-100,"(&gt;100)",-(T11/N11-1)*100),IF((T11/N11-1)*100&gt;100,"&gt;100",(T11/N11-1)*100))))</f>
        <v>nm</v>
      </c>
      <c r="W11" s="75"/>
      <c r="X11" s="75">
        <v>-35</v>
      </c>
      <c r="Y11" s="146"/>
      <c r="Z11" s="123">
        <f t="shared" si="5"/>
        <v>-100</v>
      </c>
      <c r="AA11" s="20" t="s">
        <v>395</v>
      </c>
    </row>
    <row r="12" spans="2:27" ht="18" customHeight="1" hidden="1">
      <c r="B12" s="39" t="s">
        <v>58</v>
      </c>
      <c r="D12" s="144">
        <v>181</v>
      </c>
      <c r="E12" s="123">
        <v>-205</v>
      </c>
      <c r="F12" s="123">
        <v>99</v>
      </c>
      <c r="G12" s="123">
        <f t="shared" si="2"/>
        <v>0</v>
      </c>
      <c r="H12" s="169"/>
      <c r="I12" s="123">
        <v>-222</v>
      </c>
      <c r="J12" s="123">
        <v>-2</v>
      </c>
      <c r="K12" s="123">
        <v>-54</v>
      </c>
      <c r="L12" s="123">
        <v>73</v>
      </c>
      <c r="M12" s="123">
        <v>-46</v>
      </c>
      <c r="N12" s="123">
        <v>-26</v>
      </c>
      <c r="O12" s="123">
        <v>-6</v>
      </c>
      <c r="P12" s="123">
        <v>177</v>
      </c>
      <c r="Q12" s="123">
        <v>1</v>
      </c>
      <c r="R12" s="123"/>
      <c r="S12" s="123"/>
      <c r="T12" s="147">
        <f t="shared" si="3"/>
        <v>-1</v>
      </c>
      <c r="U12" s="75" t="str">
        <f>IF(AND(T12=0,Q12=0),0,IF(OR(AND(T12&gt;0,Q12&lt;=0),AND(T12&lt;0,Q12&gt;=0)),"nm",IF(AND(T12&lt;0,Q12&lt;0),IF(-(T12/Q12-1)*100&lt;-100,"(&gt;100)",-(T12/Q12-1)*100),IF((T12/Q12-1)*100&gt;100,"&gt;100",(T12/Q12-1)*100))))</f>
        <v>nm</v>
      </c>
      <c r="V12" s="75">
        <f>IF(AND(T12=0,N12=0),0,IF(OR(AND(T12&gt;0,N12&lt;=0),AND(T12&lt;0,N12&gt;=0)),"nm",IF(AND(T12&lt;0,N12&lt;0),IF(-(T12/N12-1)*100&lt;-100,"(&gt;100)",-(T12/N12-1)*100),IF((T12/N12-1)*100&gt;100,"&gt;100",(T12/N12-1)*100))))</f>
        <v>96.15384615384616</v>
      </c>
      <c r="W12" s="75"/>
      <c r="X12" s="75">
        <v>99</v>
      </c>
      <c r="Y12" s="146"/>
      <c r="Z12" s="123">
        <f t="shared" si="5"/>
        <v>-100</v>
      </c>
      <c r="AA12" s="20" t="s">
        <v>395</v>
      </c>
    </row>
    <row r="13" spans="4:25" ht="14.25">
      <c r="D13" s="170"/>
      <c r="E13" s="169"/>
      <c r="F13" s="169"/>
      <c r="G13" s="169"/>
      <c r="H13" s="169"/>
      <c r="I13" s="169"/>
      <c r="K13" s="169"/>
      <c r="L13" s="169"/>
      <c r="M13" s="169"/>
      <c r="N13" s="169"/>
      <c r="O13" s="169"/>
      <c r="P13" s="169"/>
      <c r="Q13" s="169"/>
      <c r="R13" s="169"/>
      <c r="S13" s="169"/>
      <c r="T13" s="147"/>
      <c r="X13" s="174"/>
      <c r="Y13" s="146"/>
    </row>
    <row r="14" spans="1:26" s="24" customFormat="1" ht="14.25" customHeight="1">
      <c r="A14" s="47" t="s">
        <v>113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9"/>
      <c r="N14" s="179"/>
      <c r="O14" s="179"/>
      <c r="P14" s="179"/>
      <c r="Q14" s="179"/>
      <c r="R14" s="179"/>
      <c r="S14" s="179"/>
      <c r="T14" s="148"/>
      <c r="U14" s="17"/>
      <c r="V14" s="17"/>
      <c r="W14" s="17"/>
      <c r="X14" s="178"/>
      <c r="Y14" s="148"/>
      <c r="Z14" s="17"/>
    </row>
    <row r="15" spans="2:25" ht="6" customHeight="1">
      <c r="B15" s="38"/>
      <c r="K15" s="75"/>
      <c r="M15" s="180"/>
      <c r="N15" s="180"/>
      <c r="O15" s="180"/>
      <c r="P15" s="180"/>
      <c r="Q15" s="180"/>
      <c r="R15" s="180"/>
      <c r="S15" s="180"/>
      <c r="T15" s="146"/>
      <c r="X15" s="174"/>
      <c r="Y15" s="146"/>
    </row>
    <row r="16" spans="2:26" ht="14.25">
      <c r="B16" s="38" t="s">
        <v>77</v>
      </c>
      <c r="D16" s="123">
        <v>7708</v>
      </c>
      <c r="E16" s="123">
        <v>9095</v>
      </c>
      <c r="F16" s="123">
        <v>10273</v>
      </c>
      <c r="G16" s="123">
        <f>Y16</f>
        <v>10048</v>
      </c>
      <c r="I16" s="123">
        <v>10378</v>
      </c>
      <c r="J16" s="123">
        <v>9788</v>
      </c>
      <c r="K16" s="75">
        <f>10815-1</f>
        <v>10814</v>
      </c>
      <c r="L16" s="123">
        <v>9095</v>
      </c>
      <c r="M16" s="75">
        <v>10225</v>
      </c>
      <c r="N16" s="75">
        <v>8150</v>
      </c>
      <c r="O16" s="75">
        <v>9927</v>
      </c>
      <c r="P16" s="75">
        <v>10273</v>
      </c>
      <c r="Q16" s="75">
        <v>13938</v>
      </c>
      <c r="R16" s="75">
        <v>14699</v>
      </c>
      <c r="S16" s="75">
        <v>11290</v>
      </c>
      <c r="T16" s="124">
        <f>Y16</f>
        <v>10048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-11.000885739592558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-2.1902073396281474</v>
      </c>
      <c r="X16" s="123">
        <v>10273</v>
      </c>
      <c r="Y16" s="124">
        <v>10048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-2.1902073396281474</v>
      </c>
    </row>
    <row r="17" spans="2:26" ht="14.25">
      <c r="B17" s="38" t="s">
        <v>11</v>
      </c>
      <c r="D17" s="123">
        <v>15798</v>
      </c>
      <c r="E17" s="123">
        <v>13605</v>
      </c>
      <c r="F17" s="123">
        <v>9936</v>
      </c>
      <c r="G17" s="123">
        <f>Y17</f>
        <v>5160</v>
      </c>
      <c r="I17" s="123">
        <v>17793</v>
      </c>
      <c r="J17" s="123">
        <v>14930</v>
      </c>
      <c r="K17" s="75">
        <v>13491</v>
      </c>
      <c r="L17" s="123">
        <v>13605</v>
      </c>
      <c r="M17" s="75">
        <v>13859</v>
      </c>
      <c r="N17" s="75">
        <v>12689</v>
      </c>
      <c r="O17" s="75">
        <v>9275</v>
      </c>
      <c r="P17" s="75">
        <v>9936</v>
      </c>
      <c r="Q17" s="75">
        <v>9861</v>
      </c>
      <c r="R17" s="75">
        <v>6911</v>
      </c>
      <c r="S17" s="75">
        <v>4572</v>
      </c>
      <c r="T17" s="124">
        <f>Y17</f>
        <v>5160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12.86089238845145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-48.06763285024155</v>
      </c>
      <c r="X17" s="123">
        <v>9936</v>
      </c>
      <c r="Y17" s="124">
        <v>5160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-48.06763285024155</v>
      </c>
    </row>
    <row r="18" spans="2:26" ht="14.25">
      <c r="B18" s="38" t="s">
        <v>74</v>
      </c>
      <c r="D18" s="123">
        <v>194</v>
      </c>
      <c r="E18" s="123">
        <v>118</v>
      </c>
      <c r="F18" s="123">
        <v>92</v>
      </c>
      <c r="G18" s="123">
        <f>Y18</f>
        <v>96</v>
      </c>
      <c r="I18" s="123">
        <v>37</v>
      </c>
      <c r="J18" s="123">
        <v>8</v>
      </c>
      <c r="K18" s="75">
        <v>36</v>
      </c>
      <c r="L18" s="123">
        <v>37</v>
      </c>
      <c r="M18" s="75">
        <v>7</v>
      </c>
      <c r="N18" s="75">
        <v>19</v>
      </c>
      <c r="O18" s="75">
        <v>22</v>
      </c>
      <c r="P18" s="75">
        <v>44</v>
      </c>
      <c r="Q18" s="75">
        <v>20</v>
      </c>
      <c r="R18" s="75">
        <v>11</v>
      </c>
      <c r="S18" s="75">
        <v>24</v>
      </c>
      <c r="T18" s="124">
        <v>41</v>
      </c>
      <c r="U18" s="123">
        <f>IF(AND(T18=0,S18=0),0,IF(OR(AND(T18&gt;0,S18&lt;=0),AND(T18&lt;0,S18&gt;=0)),"nm",IF(AND(T18&lt;0,S18&lt;0),IF(-(T18/S18-1)*100&lt;-100,"(&gt;100)",-(T18/S18-1)*100),IF((T18/S18-1)*100&gt;100,"&gt;100",(T18/S18-1)*100))))</f>
        <v>70.83333333333333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-6.818181818181824</v>
      </c>
      <c r="X18" s="123">
        <v>92</v>
      </c>
      <c r="Y18" s="124">
        <f>Q18+S18+R18+T18</f>
        <v>96</v>
      </c>
      <c r="Z18" s="123">
        <f>IF(AND(Y18=0,X18=0),0,IF(OR(AND(Y18&gt;0,X18&lt;=0),AND(Y18&lt;0,X18&gt;=0)),"nm",IF(AND(Y18&lt;0,X18&lt;0),IF(-(Y18/X18-1)*100&lt;-100,"(&gt;100)",-(Y18/X18-1)*100),IF((Y18/X18-1)*100&gt;100,"&gt;100",(Y18/X18-1)*100))))</f>
        <v>4.347826086956519</v>
      </c>
    </row>
    <row r="19" spans="2:26" ht="14.25">
      <c r="B19" s="38" t="s">
        <v>75</v>
      </c>
      <c r="D19" s="123">
        <v>95</v>
      </c>
      <c r="E19" s="123">
        <v>113</v>
      </c>
      <c r="F19" s="123">
        <v>116</v>
      </c>
      <c r="G19" s="123">
        <f>Y19</f>
        <v>103</v>
      </c>
      <c r="I19" s="123">
        <v>22</v>
      </c>
      <c r="J19" s="123">
        <v>21</v>
      </c>
      <c r="K19" s="75">
        <f>45-1</f>
        <v>44</v>
      </c>
      <c r="L19" s="123">
        <v>26</v>
      </c>
      <c r="M19" s="75">
        <v>28</v>
      </c>
      <c r="N19" s="75">
        <v>26</v>
      </c>
      <c r="O19" s="75">
        <v>25</v>
      </c>
      <c r="P19" s="75">
        <v>37</v>
      </c>
      <c r="Q19" s="75">
        <v>26</v>
      </c>
      <c r="R19" s="75">
        <v>27</v>
      </c>
      <c r="S19" s="75">
        <v>22</v>
      </c>
      <c r="T19" s="124">
        <v>28</v>
      </c>
      <c r="U19" s="123">
        <f>IF(AND(T19=0,S19=0),0,IF(OR(AND(T19&gt;0,S19&lt;=0),AND(T19&lt;0,S19&gt;=0)),"nm",IF(AND(T19&lt;0,S19&lt;0),IF(-(T19/S19-1)*100&lt;-100,"(&gt;100)",-(T19/S19-1)*100),IF((T19/S19-1)*100&gt;100,"&gt;100",(T19/S19-1)*100))))</f>
        <v>27.27272727272727</v>
      </c>
      <c r="V19" s="123">
        <f>IF(AND(T19=0,P19=0),0,IF(OR(AND(T19&gt;0,P19&lt;=0),AND(T19&lt;0,P19&gt;=0)),"nm",IF(AND(T19&lt;0,P19&lt;0),IF(-(T19/P19-1)*100&lt;-100,"(&gt;100)",-(T19/P19-1)*100),IF((T19/P19-1)*100&gt;100,"&gt;100",(T19/P19-1)*100))))</f>
        <v>-24.32432432432432</v>
      </c>
      <c r="X19" s="123">
        <v>116</v>
      </c>
      <c r="Y19" s="124">
        <f>Q19+S19+R19+T19</f>
        <v>103</v>
      </c>
      <c r="Z19" s="123">
        <f>IF(AND(Y19=0,X19=0),0,IF(OR(AND(Y19&gt;0,X19&lt;=0),AND(Y19&lt;0,X19&gt;=0)),"nm",IF(AND(Y19&lt;0,X19&lt;0),IF(-(Y19/X19-1)*100&lt;-100,"(&gt;100)",-(Y19/X19-1)*100),IF((Y19/X19-1)*100&gt;100,"&gt;100",(Y19/X19-1)*100))))</f>
        <v>-11.206896551724132</v>
      </c>
    </row>
    <row r="20" spans="11:24" ht="14.25">
      <c r="K20" s="75"/>
      <c r="M20" s="180"/>
      <c r="N20" s="180"/>
      <c r="O20" s="180"/>
      <c r="P20" s="180"/>
      <c r="Q20" s="180"/>
      <c r="R20" s="180"/>
      <c r="S20" s="180"/>
      <c r="X20" s="123"/>
    </row>
    <row r="21" spans="13:24" ht="14.25">
      <c r="M21" s="123"/>
      <c r="N21" s="123"/>
      <c r="O21" s="123"/>
      <c r="P21" s="123"/>
      <c r="Q21" s="123"/>
      <c r="R21" s="123"/>
      <c r="S21" s="123"/>
      <c r="X21" s="123"/>
    </row>
    <row r="22" spans="13:24" ht="14.25">
      <c r="M22" s="123"/>
      <c r="N22" s="123"/>
      <c r="O22" s="123"/>
      <c r="P22" s="123"/>
      <c r="Q22" s="123"/>
      <c r="R22" s="123"/>
      <c r="S22" s="123"/>
      <c r="X22" s="123"/>
    </row>
    <row r="23" spans="13:24" ht="14.25">
      <c r="M23" s="123"/>
      <c r="N23" s="123"/>
      <c r="O23" s="123"/>
      <c r="P23" s="123"/>
      <c r="Q23" s="123"/>
      <c r="R23" s="123"/>
      <c r="S23" s="123"/>
      <c r="X23" s="123"/>
    </row>
    <row r="24" spans="13:24" ht="14.25">
      <c r="M24" s="123"/>
      <c r="N24" s="123"/>
      <c r="O24" s="123"/>
      <c r="P24" s="123"/>
      <c r="Q24" s="123"/>
      <c r="R24" s="123"/>
      <c r="S24" s="123"/>
      <c r="X24" s="123"/>
    </row>
    <row r="25" spans="13:24" ht="14.25">
      <c r="M25" s="123"/>
      <c r="N25" s="123"/>
      <c r="O25" s="123"/>
      <c r="P25" s="123"/>
      <c r="Q25" s="123"/>
      <c r="R25" s="123"/>
      <c r="S25" s="123"/>
      <c r="X25" s="123"/>
    </row>
    <row r="26" spans="13:24" ht="14.25">
      <c r="M26" s="123"/>
      <c r="N26" s="123"/>
      <c r="O26" s="123"/>
      <c r="P26" s="123"/>
      <c r="Q26" s="123"/>
      <c r="R26" s="123"/>
      <c r="S26" s="123"/>
      <c r="X26" s="123"/>
    </row>
    <row r="27" spans="13:24" ht="14.25">
      <c r="M27" s="123"/>
      <c r="N27" s="123"/>
      <c r="O27" s="123"/>
      <c r="P27" s="123"/>
      <c r="Q27" s="123"/>
      <c r="R27" s="123"/>
      <c r="S27" s="123"/>
      <c r="X27" s="123"/>
    </row>
    <row r="28" spans="13:24" ht="14.25">
      <c r="M28" s="123"/>
      <c r="N28" s="123"/>
      <c r="O28" s="123"/>
      <c r="P28" s="123"/>
      <c r="Q28" s="123"/>
      <c r="R28" s="123"/>
      <c r="S28" s="123"/>
      <c r="X28" s="123"/>
    </row>
    <row r="29" spans="13:24" ht="14.25">
      <c r="M29" s="123"/>
      <c r="N29" s="123"/>
      <c r="O29" s="123"/>
      <c r="P29" s="123"/>
      <c r="Q29" s="123"/>
      <c r="R29" s="123"/>
      <c r="S29" s="123"/>
      <c r="X29" s="123"/>
    </row>
    <row r="30" spans="13:24" ht="14.25">
      <c r="M30" s="123"/>
      <c r="N30" s="123"/>
      <c r="O30" s="123"/>
      <c r="P30" s="123"/>
      <c r="Q30" s="123"/>
      <c r="R30" s="123"/>
      <c r="S30" s="123"/>
      <c r="X30" s="123"/>
    </row>
    <row r="31" spans="13:24" ht="14.25">
      <c r="M31" s="123"/>
      <c r="N31" s="123"/>
      <c r="O31" s="123"/>
      <c r="P31" s="123"/>
      <c r="Q31" s="123"/>
      <c r="R31" s="123"/>
      <c r="S31" s="123"/>
      <c r="X31" s="123"/>
    </row>
    <row r="32" spans="13:24" ht="14.25">
      <c r="M32" s="123"/>
      <c r="N32" s="123"/>
      <c r="O32" s="123"/>
      <c r="P32" s="123"/>
      <c r="Q32" s="123"/>
      <c r="R32" s="123"/>
      <c r="S32" s="123"/>
      <c r="X32" s="123"/>
    </row>
    <row r="33" spans="13:24" ht="14.25">
      <c r="M33" s="123"/>
      <c r="N33" s="123"/>
      <c r="O33" s="123"/>
      <c r="P33" s="123"/>
      <c r="Q33" s="123"/>
      <c r="R33" s="123"/>
      <c r="S33" s="123"/>
      <c r="X33" s="123"/>
    </row>
    <row r="34" spans="13:24" ht="14.25">
      <c r="M34" s="123"/>
      <c r="N34" s="123"/>
      <c r="O34" s="123"/>
      <c r="P34" s="123"/>
      <c r="Q34" s="123"/>
      <c r="R34" s="123"/>
      <c r="S34" s="123"/>
      <c r="X34" s="123"/>
    </row>
    <row r="35" spans="13:24" ht="14.25">
      <c r="M35" s="123"/>
      <c r="N35" s="123"/>
      <c r="O35" s="123"/>
      <c r="P35" s="123"/>
      <c r="Q35" s="123"/>
      <c r="R35" s="123"/>
      <c r="S35" s="123"/>
      <c r="X35" s="123"/>
    </row>
    <row r="36" spans="13:24" ht="14.25">
      <c r="M36" s="123"/>
      <c r="N36" s="123"/>
      <c r="O36" s="123"/>
      <c r="P36" s="123"/>
      <c r="Q36" s="123"/>
      <c r="R36" s="123"/>
      <c r="S36" s="123"/>
      <c r="X36" s="123"/>
    </row>
    <row r="37" spans="13:24" ht="14.25">
      <c r="M37" s="123"/>
      <c r="N37" s="123"/>
      <c r="O37" s="123"/>
      <c r="P37" s="123"/>
      <c r="Q37" s="123"/>
      <c r="R37" s="123"/>
      <c r="S37" s="123"/>
      <c r="X37" s="123"/>
    </row>
    <row r="38" spans="13:24" ht="14.25">
      <c r="M38" s="123"/>
      <c r="N38" s="123"/>
      <c r="O38" s="123"/>
      <c r="P38" s="123"/>
      <c r="Q38" s="123"/>
      <c r="R38" s="123"/>
      <c r="S38" s="123"/>
      <c r="X38" s="123"/>
    </row>
    <row r="39" spans="13:24" ht="14.25">
      <c r="M39" s="123"/>
      <c r="N39" s="123"/>
      <c r="O39" s="123"/>
      <c r="P39" s="123"/>
      <c r="Q39" s="123"/>
      <c r="R39" s="123"/>
      <c r="S39" s="123"/>
      <c r="X39" s="123"/>
    </row>
    <row r="40" spans="13:24" ht="14.25">
      <c r="M40" s="123"/>
      <c r="N40" s="123"/>
      <c r="O40" s="123"/>
      <c r="P40" s="123"/>
      <c r="Q40" s="123"/>
      <c r="R40" s="123"/>
      <c r="S40" s="123"/>
      <c r="X40" s="123"/>
    </row>
    <row r="41" spans="13:24" ht="14.25">
      <c r="M41" s="123"/>
      <c r="N41" s="123"/>
      <c r="O41" s="123"/>
      <c r="P41" s="123"/>
      <c r="Q41" s="123"/>
      <c r="R41" s="123"/>
      <c r="S41" s="123"/>
      <c r="X41" s="123"/>
    </row>
    <row r="42" spans="13:24" ht="14.25">
      <c r="M42" s="123"/>
      <c r="N42" s="123"/>
      <c r="O42" s="123"/>
      <c r="P42" s="123"/>
      <c r="Q42" s="123"/>
      <c r="R42" s="123"/>
      <c r="S42" s="123"/>
      <c r="X42" s="123"/>
    </row>
    <row r="43" spans="13:24" ht="14.25">
      <c r="M43" s="123"/>
      <c r="N43" s="123"/>
      <c r="O43" s="123"/>
      <c r="P43" s="123"/>
      <c r="Q43" s="123"/>
      <c r="R43" s="123"/>
      <c r="S43" s="123"/>
      <c r="X43" s="123"/>
    </row>
    <row r="44" spans="13:24" ht="14.25">
      <c r="M44" s="123"/>
      <c r="N44" s="123"/>
      <c r="O44" s="123"/>
      <c r="P44" s="123"/>
      <c r="Q44" s="123"/>
      <c r="R44" s="123"/>
      <c r="S44" s="123"/>
      <c r="X44" s="123"/>
    </row>
    <row r="45" spans="13:24" ht="14.25">
      <c r="M45" s="123"/>
      <c r="N45" s="123"/>
      <c r="O45" s="123"/>
      <c r="P45" s="123"/>
      <c r="Q45" s="123"/>
      <c r="R45" s="123"/>
      <c r="S45" s="123"/>
      <c r="X45" s="123"/>
    </row>
    <row r="46" spans="13:24" ht="14.25">
      <c r="M46" s="123"/>
      <c r="N46" s="123"/>
      <c r="O46" s="123"/>
      <c r="P46" s="123"/>
      <c r="Q46" s="123"/>
      <c r="R46" s="123"/>
      <c r="S46" s="123"/>
      <c r="X46" s="123"/>
    </row>
    <row r="47" spans="13:24" ht="14.25">
      <c r="M47" s="123"/>
      <c r="N47" s="123"/>
      <c r="O47" s="123"/>
      <c r="P47" s="123"/>
      <c r="Q47" s="123"/>
      <c r="R47" s="123"/>
      <c r="S47" s="123"/>
      <c r="X47" s="123"/>
    </row>
    <row r="48" spans="13:24" ht="14.25">
      <c r="M48" s="123"/>
      <c r="N48" s="123"/>
      <c r="O48" s="123"/>
      <c r="P48" s="123"/>
      <c r="Q48" s="123"/>
      <c r="R48" s="123"/>
      <c r="S48" s="123"/>
      <c r="X48" s="123"/>
    </row>
    <row r="49" spans="13:24" ht="14.25">
      <c r="M49" s="123"/>
      <c r="N49" s="123"/>
      <c r="O49" s="123"/>
      <c r="P49" s="123"/>
      <c r="Q49" s="123"/>
      <c r="R49" s="123"/>
      <c r="S49" s="123"/>
      <c r="X49" s="123"/>
    </row>
    <row r="50" spans="13:24" ht="14.25">
      <c r="M50" s="123"/>
      <c r="N50" s="123"/>
      <c r="O50" s="123"/>
      <c r="P50" s="123"/>
      <c r="Q50" s="123"/>
      <c r="R50" s="123"/>
      <c r="S50" s="123"/>
      <c r="X50" s="123"/>
    </row>
    <row r="51" spans="13:24" ht="14.25">
      <c r="M51" s="123"/>
      <c r="N51" s="123"/>
      <c r="O51" s="123"/>
      <c r="P51" s="123"/>
      <c r="Q51" s="123"/>
      <c r="R51" s="123"/>
      <c r="S51" s="123"/>
      <c r="X51" s="123"/>
    </row>
    <row r="52" spans="13:24" ht="14.25">
      <c r="M52" s="123"/>
      <c r="N52" s="123"/>
      <c r="O52" s="123"/>
      <c r="P52" s="123"/>
      <c r="Q52" s="123"/>
      <c r="R52" s="123"/>
      <c r="S52" s="123"/>
      <c r="X52" s="123"/>
    </row>
    <row r="53" spans="13:24" ht="14.25">
      <c r="M53" s="123"/>
      <c r="N53" s="123"/>
      <c r="O53" s="123"/>
      <c r="P53" s="123"/>
      <c r="Q53" s="123"/>
      <c r="R53" s="123"/>
      <c r="S53" s="123"/>
      <c r="X53" s="123"/>
    </row>
    <row r="54" spans="13:24" ht="14.25">
      <c r="M54" s="123"/>
      <c r="N54" s="123"/>
      <c r="O54" s="123"/>
      <c r="P54" s="123"/>
      <c r="Q54" s="123"/>
      <c r="R54" s="123"/>
      <c r="S54" s="123"/>
      <c r="X54" s="123"/>
    </row>
    <row r="55" spans="13:24" ht="14.25">
      <c r="M55" s="123"/>
      <c r="N55" s="123"/>
      <c r="O55" s="123"/>
      <c r="P55" s="123"/>
      <c r="Q55" s="123"/>
      <c r="R55" s="123"/>
      <c r="S55" s="123"/>
      <c r="X55" s="123"/>
    </row>
    <row r="56" spans="13:24" ht="14.25">
      <c r="M56" s="123"/>
      <c r="N56" s="123"/>
      <c r="O56" s="123"/>
      <c r="P56" s="123"/>
      <c r="Q56" s="123"/>
      <c r="R56" s="123"/>
      <c r="S56" s="123"/>
      <c r="X56" s="123"/>
    </row>
    <row r="57" spans="13:24" ht="14.25">
      <c r="M57" s="123"/>
      <c r="N57" s="123"/>
      <c r="O57" s="123"/>
      <c r="P57" s="123"/>
      <c r="Q57" s="123"/>
      <c r="R57" s="123"/>
      <c r="S57" s="123"/>
      <c r="X57" s="123"/>
    </row>
    <row r="58" spans="13:24" ht="14.25">
      <c r="M58" s="123"/>
      <c r="N58" s="123"/>
      <c r="O58" s="123"/>
      <c r="P58" s="123"/>
      <c r="Q58" s="123"/>
      <c r="R58" s="123"/>
      <c r="S58" s="123"/>
      <c r="X58" s="123"/>
    </row>
    <row r="59" spans="13:24" ht="14.25">
      <c r="M59" s="123"/>
      <c r="N59" s="123"/>
      <c r="O59" s="123"/>
      <c r="P59" s="123"/>
      <c r="Q59" s="123"/>
      <c r="R59" s="123"/>
      <c r="S59" s="123"/>
      <c r="X59" s="123"/>
    </row>
    <row r="60" spans="13:24" ht="14.25">
      <c r="M60" s="123"/>
      <c r="N60" s="123"/>
      <c r="O60" s="123"/>
      <c r="P60" s="123"/>
      <c r="Q60" s="123"/>
      <c r="R60" s="123"/>
      <c r="S60" s="123"/>
      <c r="X60" s="123"/>
    </row>
    <row r="61" spans="13:24" ht="14.25">
      <c r="M61" s="123"/>
      <c r="N61" s="123"/>
      <c r="O61" s="123"/>
      <c r="P61" s="123"/>
      <c r="Q61" s="123"/>
      <c r="R61" s="123"/>
      <c r="S61" s="123"/>
      <c r="X61" s="123"/>
    </row>
    <row r="62" spans="13:24" ht="14.25">
      <c r="M62" s="123"/>
      <c r="N62" s="123"/>
      <c r="O62" s="123"/>
      <c r="P62" s="123"/>
      <c r="Q62" s="123"/>
      <c r="R62" s="123"/>
      <c r="S62" s="123"/>
      <c r="X62" s="123"/>
    </row>
    <row r="63" spans="13:24" ht="14.25">
      <c r="M63" s="123"/>
      <c r="N63" s="123"/>
      <c r="O63" s="123"/>
      <c r="P63" s="123"/>
      <c r="Q63" s="123"/>
      <c r="R63" s="123"/>
      <c r="S63" s="123"/>
      <c r="X63" s="123"/>
    </row>
    <row r="64" spans="13:24" ht="14.25">
      <c r="M64" s="123"/>
      <c r="N64" s="123"/>
      <c r="O64" s="123"/>
      <c r="P64" s="123"/>
      <c r="Q64" s="123"/>
      <c r="R64" s="123"/>
      <c r="S64" s="123"/>
      <c r="X64" s="123"/>
    </row>
    <row r="65" spans="13:24" ht="14.25">
      <c r="M65" s="123"/>
      <c r="N65" s="123"/>
      <c r="O65" s="123"/>
      <c r="P65" s="123"/>
      <c r="Q65" s="123"/>
      <c r="R65" s="123"/>
      <c r="S65" s="123"/>
      <c r="X65" s="123"/>
    </row>
    <row r="66" spans="13:24" ht="14.25">
      <c r="M66" s="123"/>
      <c r="N66" s="123"/>
      <c r="O66" s="123"/>
      <c r="P66" s="123"/>
      <c r="Q66" s="123"/>
      <c r="R66" s="123"/>
      <c r="S66" s="123"/>
      <c r="X66" s="123"/>
    </row>
    <row r="67" spans="13:24" ht="14.25">
      <c r="M67" s="123"/>
      <c r="N67" s="123"/>
      <c r="O67" s="123"/>
      <c r="P67" s="123"/>
      <c r="Q67" s="123"/>
      <c r="R67" s="123"/>
      <c r="S67" s="123"/>
      <c r="X67" s="123"/>
    </row>
    <row r="68" spans="13:24" ht="14.25">
      <c r="M68" s="123"/>
      <c r="N68" s="123"/>
      <c r="O68" s="123"/>
      <c r="P68" s="123"/>
      <c r="Q68" s="123"/>
      <c r="R68" s="123"/>
      <c r="S68" s="123"/>
      <c r="X68" s="123"/>
    </row>
    <row r="69" spans="13:24" ht="14.25">
      <c r="M69" s="123"/>
      <c r="N69" s="123"/>
      <c r="O69" s="123"/>
      <c r="P69" s="123"/>
      <c r="Q69" s="123"/>
      <c r="R69" s="123"/>
      <c r="S69" s="123"/>
      <c r="X69" s="123"/>
    </row>
    <row r="70" spans="13:24" ht="14.25">
      <c r="M70" s="123"/>
      <c r="N70" s="123"/>
      <c r="O70" s="123"/>
      <c r="P70" s="123"/>
      <c r="Q70" s="123"/>
      <c r="R70" s="123"/>
      <c r="S70" s="123"/>
      <c r="X70" s="123"/>
    </row>
    <row r="71" spans="13:24" ht="14.25">
      <c r="M71" s="123"/>
      <c r="N71" s="123"/>
      <c r="O71" s="123"/>
      <c r="P71" s="123"/>
      <c r="Q71" s="123"/>
      <c r="R71" s="123"/>
      <c r="S71" s="123"/>
      <c r="X71" s="123"/>
    </row>
    <row r="72" spans="13:24" ht="14.25">
      <c r="M72" s="123"/>
      <c r="N72" s="123"/>
      <c r="O72" s="123"/>
      <c r="P72" s="123"/>
      <c r="Q72" s="123"/>
      <c r="R72" s="123"/>
      <c r="S72" s="123"/>
      <c r="X72" s="123"/>
    </row>
    <row r="73" spans="13:24" ht="14.25">
      <c r="M73" s="123"/>
      <c r="N73" s="123"/>
      <c r="O73" s="123"/>
      <c r="P73" s="123"/>
      <c r="Q73" s="123"/>
      <c r="R73" s="123"/>
      <c r="S73" s="123"/>
      <c r="X73" s="123"/>
    </row>
    <row r="74" spans="13:24" ht="14.25">
      <c r="M74" s="123"/>
      <c r="N74" s="123"/>
      <c r="O74" s="123"/>
      <c r="P74" s="123"/>
      <c r="Q74" s="123"/>
      <c r="R74" s="123"/>
      <c r="S74" s="123"/>
      <c r="X74" s="123"/>
    </row>
    <row r="75" spans="13:24" ht="14.25">
      <c r="M75" s="123"/>
      <c r="N75" s="123"/>
      <c r="O75" s="123"/>
      <c r="P75" s="123"/>
      <c r="Q75" s="123"/>
      <c r="R75" s="123"/>
      <c r="S75" s="123"/>
      <c r="X75" s="123"/>
    </row>
    <row r="76" spans="13:24" ht="14.25">
      <c r="M76" s="123"/>
      <c r="N76" s="123"/>
      <c r="O76" s="123"/>
      <c r="P76" s="123"/>
      <c r="Q76" s="123"/>
      <c r="R76" s="123"/>
      <c r="S76" s="123"/>
      <c r="X76" s="123"/>
    </row>
    <row r="77" spans="13:24" ht="14.25">
      <c r="M77" s="123"/>
      <c r="N77" s="123"/>
      <c r="O77" s="123"/>
      <c r="P77" s="123"/>
      <c r="Q77" s="123"/>
      <c r="R77" s="123"/>
      <c r="S77" s="123"/>
      <c r="X77" s="123"/>
    </row>
    <row r="78" spans="13:24" ht="14.25">
      <c r="M78" s="123"/>
      <c r="N78" s="123"/>
      <c r="O78" s="123"/>
      <c r="P78" s="123"/>
      <c r="Q78" s="123"/>
      <c r="R78" s="123"/>
      <c r="S78" s="123"/>
      <c r="X78" s="123"/>
    </row>
    <row r="79" spans="13:24" ht="14.25">
      <c r="M79" s="123"/>
      <c r="N79" s="123"/>
      <c r="O79" s="123"/>
      <c r="P79" s="123"/>
      <c r="Q79" s="123"/>
      <c r="R79" s="123"/>
      <c r="S79" s="123"/>
      <c r="X79" s="123"/>
    </row>
    <row r="80" spans="13:24" ht="14.25">
      <c r="M80" s="123"/>
      <c r="N80" s="123"/>
      <c r="O80" s="123"/>
      <c r="P80" s="123"/>
      <c r="Q80" s="123"/>
      <c r="R80" s="123"/>
      <c r="S80" s="123"/>
      <c r="X80" s="123"/>
    </row>
    <row r="81" spans="13:24" ht="14.25">
      <c r="M81" s="123"/>
      <c r="N81" s="123"/>
      <c r="O81" s="123"/>
      <c r="P81" s="123"/>
      <c r="Q81" s="123"/>
      <c r="R81" s="123"/>
      <c r="S81" s="123"/>
      <c r="X81" s="123"/>
    </row>
    <row r="82" spans="13:24" ht="14.25">
      <c r="M82" s="123"/>
      <c r="N82" s="123"/>
      <c r="O82" s="123"/>
      <c r="P82" s="123"/>
      <c r="Q82" s="123"/>
      <c r="R82" s="123"/>
      <c r="S82" s="123"/>
      <c r="X82" s="123"/>
    </row>
    <row r="83" spans="13:24" ht="14.25">
      <c r="M83" s="123"/>
      <c r="N83" s="123"/>
      <c r="O83" s="123"/>
      <c r="P83" s="123"/>
      <c r="Q83" s="123"/>
      <c r="R83" s="123"/>
      <c r="S83" s="123"/>
      <c r="X83" s="123"/>
    </row>
    <row r="84" spans="13:24" ht="14.25">
      <c r="M84" s="123"/>
      <c r="N84" s="123"/>
      <c r="O84" s="123"/>
      <c r="P84" s="123"/>
      <c r="Q84" s="123"/>
      <c r="R84" s="123"/>
      <c r="S84" s="123"/>
      <c r="X84" s="123"/>
    </row>
    <row r="85" spans="13:24" ht="14.25">
      <c r="M85" s="123"/>
      <c r="N85" s="123"/>
      <c r="O85" s="123"/>
      <c r="P85" s="123"/>
      <c r="Q85" s="123"/>
      <c r="R85" s="123"/>
      <c r="S85" s="123"/>
      <c r="X85" s="123"/>
    </row>
    <row r="86" spans="13:24" ht="14.25">
      <c r="M86" s="123"/>
      <c r="N86" s="123"/>
      <c r="O86" s="123"/>
      <c r="P86" s="123"/>
      <c r="Q86" s="123"/>
      <c r="R86" s="123"/>
      <c r="S86" s="123"/>
      <c r="X86" s="123"/>
    </row>
    <row r="87" spans="13:24" ht="14.25">
      <c r="M87" s="123"/>
      <c r="N87" s="123"/>
      <c r="O87" s="123"/>
      <c r="P87" s="123"/>
      <c r="Q87" s="123"/>
      <c r="R87" s="123"/>
      <c r="S87" s="123"/>
      <c r="X87" s="123"/>
    </row>
    <row r="88" spans="13:24" ht="14.25">
      <c r="M88" s="123"/>
      <c r="N88" s="123"/>
      <c r="O88" s="123"/>
      <c r="P88" s="123"/>
      <c r="Q88" s="123"/>
      <c r="R88" s="123"/>
      <c r="S88" s="123"/>
      <c r="X88" s="123"/>
    </row>
    <row r="89" spans="13:24" ht="14.25">
      <c r="M89" s="123"/>
      <c r="N89" s="123"/>
      <c r="O89" s="123"/>
      <c r="P89" s="123"/>
      <c r="Q89" s="123"/>
      <c r="R89" s="123"/>
      <c r="S89" s="123"/>
      <c r="X89" s="123"/>
    </row>
    <row r="90" spans="13:24" ht="14.25">
      <c r="M90" s="123"/>
      <c r="N90" s="123"/>
      <c r="O90" s="123"/>
      <c r="P90" s="123"/>
      <c r="Q90" s="123"/>
      <c r="R90" s="123"/>
      <c r="S90" s="123"/>
      <c r="X90" s="123"/>
    </row>
    <row r="91" spans="13:24" ht="14.25">
      <c r="M91" s="123"/>
      <c r="N91" s="123"/>
      <c r="O91" s="123"/>
      <c r="P91" s="123"/>
      <c r="Q91" s="123"/>
      <c r="R91" s="123"/>
      <c r="S91" s="123"/>
      <c r="X91" s="123"/>
    </row>
    <row r="92" spans="13:24" ht="14.25">
      <c r="M92" s="123"/>
      <c r="N92" s="123"/>
      <c r="O92" s="123"/>
      <c r="P92" s="123"/>
      <c r="Q92" s="123"/>
      <c r="R92" s="123"/>
      <c r="S92" s="123"/>
      <c r="X92" s="123"/>
    </row>
    <row r="93" spans="13:24" ht="14.25">
      <c r="M93" s="123"/>
      <c r="N93" s="123"/>
      <c r="O93" s="123"/>
      <c r="P93" s="123"/>
      <c r="Q93" s="123"/>
      <c r="R93" s="123"/>
      <c r="S93" s="123"/>
      <c r="X93" s="123"/>
    </row>
    <row r="94" spans="13:24" ht="14.25">
      <c r="M94" s="123"/>
      <c r="N94" s="123"/>
      <c r="O94" s="123"/>
      <c r="P94" s="123"/>
      <c r="Q94" s="123"/>
      <c r="R94" s="123"/>
      <c r="S94" s="123"/>
      <c r="X94" s="123"/>
    </row>
    <row r="95" spans="13:24" ht="14.25">
      <c r="M95" s="123"/>
      <c r="N95" s="123"/>
      <c r="O95" s="123"/>
      <c r="P95" s="123"/>
      <c r="Q95" s="123"/>
      <c r="R95" s="123"/>
      <c r="S95" s="123"/>
      <c r="X95" s="123"/>
    </row>
    <row r="96" spans="13:24" ht="14.25">
      <c r="M96" s="123"/>
      <c r="N96" s="123"/>
      <c r="O96" s="123"/>
      <c r="P96" s="123"/>
      <c r="Q96" s="123"/>
      <c r="R96" s="123"/>
      <c r="S96" s="123"/>
      <c r="X96" s="123"/>
    </row>
    <row r="97" spans="13:24" ht="14.25">
      <c r="M97" s="123"/>
      <c r="N97" s="123"/>
      <c r="O97" s="123"/>
      <c r="P97" s="123"/>
      <c r="Q97" s="123"/>
      <c r="R97" s="123"/>
      <c r="S97" s="123"/>
      <c r="X97" s="123"/>
    </row>
    <row r="98" spans="13:24" ht="14.25">
      <c r="M98" s="123"/>
      <c r="N98" s="123"/>
      <c r="O98" s="123"/>
      <c r="P98" s="123"/>
      <c r="Q98" s="123"/>
      <c r="R98" s="123"/>
      <c r="S98" s="123"/>
      <c r="X98" s="123"/>
    </row>
    <row r="99" spans="13:24" ht="14.25">
      <c r="M99" s="123"/>
      <c r="N99" s="123"/>
      <c r="O99" s="123"/>
      <c r="P99" s="123"/>
      <c r="Q99" s="123"/>
      <c r="R99" s="123"/>
      <c r="S99" s="123"/>
      <c r="X99" s="123"/>
    </row>
    <row r="100" spans="13:24" ht="14.25">
      <c r="M100" s="123"/>
      <c r="N100" s="123"/>
      <c r="O100" s="123"/>
      <c r="P100" s="123"/>
      <c r="Q100" s="123"/>
      <c r="R100" s="123"/>
      <c r="S100" s="123"/>
      <c r="X100" s="123"/>
    </row>
    <row r="101" spans="13:24" ht="14.25">
      <c r="M101" s="123"/>
      <c r="N101" s="123"/>
      <c r="O101" s="123"/>
      <c r="P101" s="123"/>
      <c r="Q101" s="123"/>
      <c r="R101" s="123"/>
      <c r="S101" s="123"/>
      <c r="X101" s="123"/>
    </row>
    <row r="102" spans="13:24" ht="14.25">
      <c r="M102" s="123"/>
      <c r="N102" s="123"/>
      <c r="O102" s="123"/>
      <c r="P102" s="123"/>
      <c r="Q102" s="123"/>
      <c r="R102" s="123"/>
      <c r="S102" s="123"/>
      <c r="X102" s="123"/>
    </row>
    <row r="103" spans="13:24" ht="14.25">
      <c r="M103" s="123"/>
      <c r="N103" s="123"/>
      <c r="O103" s="123"/>
      <c r="P103" s="123"/>
      <c r="Q103" s="123"/>
      <c r="R103" s="123"/>
      <c r="S103" s="123"/>
      <c r="X103" s="123"/>
    </row>
    <row r="104" spans="13:24" ht="14.25">
      <c r="M104" s="123"/>
      <c r="N104" s="123"/>
      <c r="O104" s="123"/>
      <c r="P104" s="123"/>
      <c r="Q104" s="123"/>
      <c r="R104" s="123"/>
      <c r="S104" s="123"/>
      <c r="X104" s="123"/>
    </row>
    <row r="105" spans="13:24" ht="14.25">
      <c r="M105" s="123"/>
      <c r="N105" s="123"/>
      <c r="O105" s="123"/>
      <c r="P105" s="123"/>
      <c r="Q105" s="123"/>
      <c r="R105" s="123"/>
      <c r="S105" s="123"/>
      <c r="X105" s="123"/>
    </row>
    <row r="106" spans="13:24" ht="14.25">
      <c r="M106" s="123"/>
      <c r="N106" s="123"/>
      <c r="O106" s="123"/>
      <c r="P106" s="123"/>
      <c r="Q106" s="123"/>
      <c r="R106" s="123"/>
      <c r="S106" s="123"/>
      <c r="X106" s="123"/>
    </row>
    <row r="107" spans="13:24" ht="14.25">
      <c r="M107" s="123"/>
      <c r="N107" s="123"/>
      <c r="O107" s="123"/>
      <c r="P107" s="123"/>
      <c r="Q107" s="123"/>
      <c r="R107" s="123"/>
      <c r="S107" s="123"/>
      <c r="X107" s="123"/>
    </row>
    <row r="108" spans="13:24" ht="14.25">
      <c r="M108" s="123"/>
      <c r="N108" s="123"/>
      <c r="O108" s="123"/>
      <c r="P108" s="123"/>
      <c r="Q108" s="123"/>
      <c r="R108" s="123"/>
      <c r="S108" s="123"/>
      <c r="X108" s="123"/>
    </row>
    <row r="109" spans="13:24" ht="14.25">
      <c r="M109" s="123"/>
      <c r="N109" s="123"/>
      <c r="O109" s="123"/>
      <c r="P109" s="123"/>
      <c r="Q109" s="123"/>
      <c r="R109" s="123"/>
      <c r="S109" s="123"/>
      <c r="X109" s="123"/>
    </row>
    <row r="110" spans="13:24" ht="14.25">
      <c r="M110" s="123"/>
      <c r="N110" s="123"/>
      <c r="O110" s="123"/>
      <c r="P110" s="123"/>
      <c r="Q110" s="123"/>
      <c r="R110" s="123"/>
      <c r="S110" s="123"/>
      <c r="X110" s="123"/>
    </row>
    <row r="111" spans="13:24" ht="14.25">
      <c r="M111" s="123"/>
      <c r="N111" s="123"/>
      <c r="O111" s="123"/>
      <c r="P111" s="123"/>
      <c r="Q111" s="123"/>
      <c r="R111" s="123"/>
      <c r="S111" s="123"/>
      <c r="X111" s="123"/>
    </row>
    <row r="112" spans="13:24" ht="14.25">
      <c r="M112" s="123"/>
      <c r="N112" s="123"/>
      <c r="O112" s="123"/>
      <c r="P112" s="123"/>
      <c r="Q112" s="123"/>
      <c r="R112" s="123"/>
      <c r="S112" s="123"/>
      <c r="X112" s="123"/>
    </row>
    <row r="113" spans="13:24" ht="14.25">
      <c r="M113" s="123"/>
      <c r="N113" s="123"/>
      <c r="O113" s="123"/>
      <c r="P113" s="123"/>
      <c r="Q113" s="123"/>
      <c r="R113" s="123"/>
      <c r="S113" s="123"/>
      <c r="X113" s="123"/>
    </row>
    <row r="114" spans="13:24" ht="14.25">
      <c r="M114" s="123"/>
      <c r="N114" s="123"/>
      <c r="O114" s="123"/>
      <c r="P114" s="123"/>
      <c r="Q114" s="123"/>
      <c r="R114" s="123"/>
      <c r="S114" s="123"/>
      <c r="X114" s="123"/>
    </row>
    <row r="115" spans="13:24" ht="14.25">
      <c r="M115" s="123"/>
      <c r="N115" s="123"/>
      <c r="O115" s="123"/>
      <c r="P115" s="123"/>
      <c r="Q115" s="123"/>
      <c r="R115" s="123"/>
      <c r="S115" s="123"/>
      <c r="X115" s="123"/>
    </row>
    <row r="116" spans="13:24" ht="14.25">
      <c r="M116" s="123"/>
      <c r="N116" s="123"/>
      <c r="O116" s="123"/>
      <c r="P116" s="123"/>
      <c r="Q116" s="123"/>
      <c r="R116" s="123"/>
      <c r="S116" s="123"/>
      <c r="X116" s="123"/>
    </row>
    <row r="117" spans="13:24" ht="14.25">
      <c r="M117" s="123"/>
      <c r="N117" s="123"/>
      <c r="O117" s="123"/>
      <c r="P117" s="123"/>
      <c r="Q117" s="123"/>
      <c r="R117" s="123"/>
      <c r="S117" s="123"/>
      <c r="X117" s="123"/>
    </row>
    <row r="118" spans="13:24" ht="14.25">
      <c r="M118" s="123"/>
      <c r="N118" s="123"/>
      <c r="O118" s="123"/>
      <c r="P118" s="123"/>
      <c r="Q118" s="123"/>
      <c r="R118" s="123"/>
      <c r="S118" s="123"/>
      <c r="X118" s="123"/>
    </row>
    <row r="119" spans="13:24" ht="14.25">
      <c r="M119" s="123"/>
      <c r="N119" s="123"/>
      <c r="O119" s="123"/>
      <c r="P119" s="123"/>
      <c r="Q119" s="123"/>
      <c r="R119" s="123"/>
      <c r="S119" s="123"/>
      <c r="X119" s="123"/>
    </row>
    <row r="120" spans="13:24" ht="14.25">
      <c r="M120" s="123"/>
      <c r="N120" s="123"/>
      <c r="O120" s="123"/>
      <c r="P120" s="123"/>
      <c r="Q120" s="123"/>
      <c r="R120" s="123"/>
      <c r="S120" s="123"/>
      <c r="X120" s="123"/>
    </row>
    <row r="121" spans="13:24" ht="14.25">
      <c r="M121" s="123"/>
      <c r="N121" s="123"/>
      <c r="O121" s="123"/>
      <c r="P121" s="123"/>
      <c r="Q121" s="123"/>
      <c r="R121" s="123"/>
      <c r="S121" s="123"/>
      <c r="X121" s="123"/>
    </row>
    <row r="122" spans="13:24" ht="14.25">
      <c r="M122" s="123"/>
      <c r="N122" s="123"/>
      <c r="O122" s="123"/>
      <c r="P122" s="123"/>
      <c r="Q122" s="123"/>
      <c r="R122" s="123"/>
      <c r="S122" s="123"/>
      <c r="X122" s="123"/>
    </row>
    <row r="123" spans="13:24" ht="14.25">
      <c r="M123" s="123"/>
      <c r="N123" s="123"/>
      <c r="O123" s="123"/>
      <c r="P123" s="123"/>
      <c r="Q123" s="123"/>
      <c r="R123" s="123"/>
      <c r="S123" s="123"/>
      <c r="X123" s="123"/>
    </row>
    <row r="124" spans="13:24" ht="14.25">
      <c r="M124" s="123"/>
      <c r="N124" s="123"/>
      <c r="O124" s="123"/>
      <c r="P124" s="123"/>
      <c r="Q124" s="123"/>
      <c r="R124" s="123"/>
      <c r="S124" s="123"/>
      <c r="X124" s="123"/>
    </row>
    <row r="125" spans="13:24" ht="14.25">
      <c r="M125" s="123"/>
      <c r="N125" s="123"/>
      <c r="O125" s="123"/>
      <c r="P125" s="123"/>
      <c r="Q125" s="123"/>
      <c r="R125" s="123"/>
      <c r="S125" s="123"/>
      <c r="X125" s="123"/>
    </row>
    <row r="126" spans="13:24" ht="14.25">
      <c r="M126" s="123"/>
      <c r="N126" s="123"/>
      <c r="O126" s="123"/>
      <c r="P126" s="123"/>
      <c r="Q126" s="123"/>
      <c r="R126" s="123"/>
      <c r="S126" s="123"/>
      <c r="X126" s="123"/>
    </row>
    <row r="127" spans="13:24" ht="14.25">
      <c r="M127" s="123"/>
      <c r="N127" s="123"/>
      <c r="O127" s="123"/>
      <c r="P127" s="123"/>
      <c r="Q127" s="123"/>
      <c r="R127" s="123"/>
      <c r="S127" s="123"/>
      <c r="X127" s="123"/>
    </row>
    <row r="128" spans="13:24" ht="14.25">
      <c r="M128" s="123"/>
      <c r="N128" s="123"/>
      <c r="O128" s="123"/>
      <c r="P128" s="123"/>
      <c r="Q128" s="123"/>
      <c r="R128" s="123"/>
      <c r="S128" s="123"/>
      <c r="X128" s="123"/>
    </row>
    <row r="129" spans="13:24" ht="14.25">
      <c r="M129" s="123"/>
      <c r="N129" s="123"/>
      <c r="O129" s="123"/>
      <c r="P129" s="123"/>
      <c r="Q129" s="123"/>
      <c r="R129" s="123"/>
      <c r="S129" s="123"/>
      <c r="X129" s="123"/>
    </row>
    <row r="130" spans="13:24" ht="14.25">
      <c r="M130" s="123"/>
      <c r="N130" s="123"/>
      <c r="O130" s="123"/>
      <c r="P130" s="123"/>
      <c r="Q130" s="123"/>
      <c r="R130" s="123"/>
      <c r="S130" s="123"/>
      <c r="X130" s="123"/>
    </row>
    <row r="131" spans="13:24" ht="14.25">
      <c r="M131" s="123"/>
      <c r="N131" s="123"/>
      <c r="O131" s="123"/>
      <c r="P131" s="123"/>
      <c r="Q131" s="123"/>
      <c r="R131" s="123"/>
      <c r="S131" s="123"/>
      <c r="X131" s="123"/>
    </row>
    <row r="132" spans="13:24" ht="14.25">
      <c r="M132" s="123"/>
      <c r="N132" s="123"/>
      <c r="O132" s="123"/>
      <c r="P132" s="123"/>
      <c r="Q132" s="123"/>
      <c r="R132" s="123"/>
      <c r="S132" s="123"/>
      <c r="X132" s="123"/>
    </row>
    <row r="133" spans="13:24" ht="14.25">
      <c r="M133" s="123"/>
      <c r="N133" s="123"/>
      <c r="O133" s="123"/>
      <c r="P133" s="123"/>
      <c r="Q133" s="123"/>
      <c r="R133" s="123"/>
      <c r="S133" s="123"/>
      <c r="X133" s="123"/>
    </row>
    <row r="134" spans="13:24" ht="14.25">
      <c r="M134" s="123"/>
      <c r="N134" s="123"/>
      <c r="O134" s="123"/>
      <c r="P134" s="123"/>
      <c r="Q134" s="123"/>
      <c r="R134" s="123"/>
      <c r="S134" s="123"/>
      <c r="X134" s="123"/>
    </row>
    <row r="135" spans="13:24" ht="14.25">
      <c r="M135" s="123"/>
      <c r="N135" s="123"/>
      <c r="O135" s="123"/>
      <c r="P135" s="123"/>
      <c r="Q135" s="123"/>
      <c r="R135" s="123"/>
      <c r="S135" s="123"/>
      <c r="X135" s="123"/>
    </row>
    <row r="136" spans="13:24" ht="14.25">
      <c r="M136" s="123"/>
      <c r="N136" s="123"/>
      <c r="O136" s="123"/>
      <c r="P136" s="123"/>
      <c r="Q136" s="123"/>
      <c r="R136" s="123"/>
      <c r="S136" s="123"/>
      <c r="X136" s="123"/>
    </row>
    <row r="137" spans="13:24" ht="14.25">
      <c r="M137" s="123"/>
      <c r="N137" s="123"/>
      <c r="O137" s="123"/>
      <c r="P137" s="123"/>
      <c r="Q137" s="123"/>
      <c r="R137" s="123"/>
      <c r="S137" s="123"/>
      <c r="X137" s="123"/>
    </row>
    <row r="138" spans="13:24" ht="14.25">
      <c r="M138" s="123"/>
      <c r="N138" s="123"/>
      <c r="O138" s="123"/>
      <c r="P138" s="123"/>
      <c r="Q138" s="123"/>
      <c r="R138" s="123"/>
      <c r="S138" s="123"/>
      <c r="X138" s="123"/>
    </row>
    <row r="139" spans="13:24" ht="14.25">
      <c r="M139" s="123"/>
      <c r="N139" s="123"/>
      <c r="O139" s="123"/>
      <c r="P139" s="123"/>
      <c r="Q139" s="123"/>
      <c r="R139" s="123"/>
      <c r="S139" s="123"/>
      <c r="X139" s="123"/>
    </row>
    <row r="140" spans="13:24" ht="14.25">
      <c r="M140" s="123"/>
      <c r="N140" s="123"/>
      <c r="O140" s="123"/>
      <c r="P140" s="123"/>
      <c r="Q140" s="123"/>
      <c r="R140" s="123"/>
      <c r="S140" s="123"/>
      <c r="X140" s="123"/>
    </row>
    <row r="141" spans="13:24" ht="14.25">
      <c r="M141" s="123"/>
      <c r="N141" s="123"/>
      <c r="O141" s="123"/>
      <c r="P141" s="123"/>
      <c r="Q141" s="123"/>
      <c r="R141" s="123"/>
      <c r="S141" s="123"/>
      <c r="X141" s="123"/>
    </row>
    <row r="142" spans="13:24" ht="14.25">
      <c r="M142" s="123"/>
      <c r="N142" s="123"/>
      <c r="O142" s="123"/>
      <c r="P142" s="123"/>
      <c r="Q142" s="123"/>
      <c r="R142" s="123"/>
      <c r="S142" s="123"/>
      <c r="X142" s="123"/>
    </row>
    <row r="143" spans="13:24" ht="14.25">
      <c r="M143" s="123"/>
      <c r="N143" s="123"/>
      <c r="O143" s="123"/>
      <c r="P143" s="123"/>
      <c r="Q143" s="123"/>
      <c r="R143" s="123"/>
      <c r="S143" s="123"/>
      <c r="X143" s="123"/>
    </row>
    <row r="144" spans="13:24" ht="14.25">
      <c r="M144" s="123"/>
      <c r="N144" s="123"/>
      <c r="O144" s="123"/>
      <c r="P144" s="123"/>
      <c r="Q144" s="123"/>
      <c r="R144" s="123"/>
      <c r="S144" s="123"/>
      <c r="X144" s="123"/>
    </row>
    <row r="145" spans="13:24" ht="14.25">
      <c r="M145" s="123"/>
      <c r="N145" s="123"/>
      <c r="O145" s="123"/>
      <c r="P145" s="123"/>
      <c r="Q145" s="123"/>
      <c r="R145" s="123"/>
      <c r="S145" s="123"/>
      <c r="X145" s="123"/>
    </row>
    <row r="146" spans="13:24" ht="14.25">
      <c r="M146" s="123"/>
      <c r="N146" s="123"/>
      <c r="O146" s="123"/>
      <c r="P146" s="123"/>
      <c r="Q146" s="123"/>
      <c r="R146" s="123"/>
      <c r="S146" s="123"/>
      <c r="X146" s="123"/>
    </row>
    <row r="147" spans="13:24" ht="14.25">
      <c r="M147" s="123"/>
      <c r="N147" s="123"/>
      <c r="O147" s="123"/>
      <c r="P147" s="123"/>
      <c r="Q147" s="123"/>
      <c r="R147" s="123"/>
      <c r="S147" s="123"/>
      <c r="X147" s="123"/>
    </row>
    <row r="148" spans="13:24" ht="14.25">
      <c r="M148" s="123"/>
      <c r="N148" s="123"/>
      <c r="O148" s="123"/>
      <c r="P148" s="123"/>
      <c r="Q148" s="123"/>
      <c r="R148" s="123"/>
      <c r="S148" s="123"/>
      <c r="X148" s="123"/>
    </row>
    <row r="149" spans="13:24" ht="14.25">
      <c r="M149" s="123"/>
      <c r="N149" s="123"/>
      <c r="O149" s="123"/>
      <c r="P149" s="123"/>
      <c r="Q149" s="123"/>
      <c r="R149" s="123"/>
      <c r="S149" s="123"/>
      <c r="X149" s="123"/>
    </row>
    <row r="150" spans="13:24" ht="14.25">
      <c r="M150" s="123"/>
      <c r="N150" s="123"/>
      <c r="O150" s="123"/>
      <c r="P150" s="123"/>
      <c r="Q150" s="123"/>
      <c r="R150" s="123"/>
      <c r="S150" s="123"/>
      <c r="X150" s="123"/>
    </row>
    <row r="151" spans="13:24" ht="14.25">
      <c r="M151" s="123"/>
      <c r="N151" s="123"/>
      <c r="O151" s="123"/>
      <c r="P151" s="123"/>
      <c r="Q151" s="123"/>
      <c r="R151" s="123"/>
      <c r="S151" s="123"/>
      <c r="X151" s="123"/>
    </row>
    <row r="152" spans="13:24" ht="14.25">
      <c r="M152" s="123"/>
      <c r="N152" s="123"/>
      <c r="O152" s="123"/>
      <c r="P152" s="123"/>
      <c r="Q152" s="123"/>
      <c r="R152" s="123"/>
      <c r="S152" s="123"/>
      <c r="X152" s="123"/>
    </row>
    <row r="153" spans="13:24" ht="14.25">
      <c r="M153" s="123"/>
      <c r="N153" s="123"/>
      <c r="O153" s="123"/>
      <c r="P153" s="123"/>
      <c r="Q153" s="123"/>
      <c r="R153" s="123"/>
      <c r="S153" s="123"/>
      <c r="X153" s="123"/>
    </row>
    <row r="154" spans="13:24" ht="14.25">
      <c r="M154" s="123"/>
      <c r="N154" s="123"/>
      <c r="O154" s="123"/>
      <c r="P154" s="123"/>
      <c r="Q154" s="123"/>
      <c r="R154" s="123"/>
      <c r="S154" s="123"/>
      <c r="X154" s="123"/>
    </row>
    <row r="155" spans="13:24" ht="14.25">
      <c r="M155" s="123"/>
      <c r="N155" s="123"/>
      <c r="O155" s="123"/>
      <c r="P155" s="123"/>
      <c r="Q155" s="123"/>
      <c r="R155" s="123"/>
      <c r="S155" s="123"/>
      <c r="X155" s="123"/>
    </row>
    <row r="156" spans="13:24" ht="14.25">
      <c r="M156" s="123"/>
      <c r="N156" s="123"/>
      <c r="O156" s="123"/>
      <c r="P156" s="123"/>
      <c r="Q156" s="123"/>
      <c r="R156" s="123"/>
      <c r="S156" s="123"/>
      <c r="X156" s="123"/>
    </row>
    <row r="157" spans="13:24" ht="14.25">
      <c r="M157" s="123"/>
      <c r="N157" s="123"/>
      <c r="O157" s="123"/>
      <c r="P157" s="123"/>
      <c r="Q157" s="123"/>
      <c r="R157" s="123"/>
      <c r="S157" s="123"/>
      <c r="X157" s="123"/>
    </row>
    <row r="158" spans="13:24" ht="14.25">
      <c r="M158" s="123"/>
      <c r="N158" s="123"/>
      <c r="O158" s="123"/>
      <c r="P158" s="123"/>
      <c r="Q158" s="123"/>
      <c r="R158" s="123"/>
      <c r="S158" s="123"/>
      <c r="X158" s="123"/>
    </row>
    <row r="159" spans="13:24" ht="14.25">
      <c r="M159" s="123"/>
      <c r="N159" s="123"/>
      <c r="O159" s="123"/>
      <c r="P159" s="123"/>
      <c r="Q159" s="123"/>
      <c r="R159" s="123"/>
      <c r="S159" s="123"/>
      <c r="X159" s="123"/>
    </row>
    <row r="160" spans="13:24" ht="14.25">
      <c r="M160" s="123"/>
      <c r="N160" s="123"/>
      <c r="O160" s="123"/>
      <c r="P160" s="123"/>
      <c r="Q160" s="123"/>
      <c r="R160" s="123"/>
      <c r="S160" s="123"/>
      <c r="X160" s="123"/>
    </row>
    <row r="161" spans="13:24" ht="14.25">
      <c r="M161" s="123"/>
      <c r="N161" s="123"/>
      <c r="O161" s="123"/>
      <c r="P161" s="123"/>
      <c r="Q161" s="123"/>
      <c r="R161" s="123"/>
      <c r="S161" s="123"/>
      <c r="X161" s="123"/>
    </row>
    <row r="162" spans="13:24" ht="14.25">
      <c r="M162" s="123"/>
      <c r="N162" s="123"/>
      <c r="O162" s="123"/>
      <c r="P162" s="123"/>
      <c r="Q162" s="123"/>
      <c r="R162" s="123"/>
      <c r="S162" s="123"/>
      <c r="X162" s="123"/>
    </row>
    <row r="163" spans="13:24" ht="14.25">
      <c r="M163" s="123"/>
      <c r="N163" s="123"/>
      <c r="O163" s="123"/>
      <c r="P163" s="123"/>
      <c r="Q163" s="123"/>
      <c r="R163" s="123"/>
      <c r="S163" s="123"/>
      <c r="X163" s="123"/>
    </row>
    <row r="164" spans="13:24" ht="14.25">
      <c r="M164" s="123"/>
      <c r="N164" s="123"/>
      <c r="O164" s="123"/>
      <c r="P164" s="123"/>
      <c r="Q164" s="123"/>
      <c r="R164" s="123"/>
      <c r="S164" s="123"/>
      <c r="X164" s="123"/>
    </row>
    <row r="165" spans="13:24" ht="14.25">
      <c r="M165" s="123"/>
      <c r="N165" s="123"/>
      <c r="O165" s="123"/>
      <c r="P165" s="123"/>
      <c r="Q165" s="123"/>
      <c r="R165" s="123"/>
      <c r="S165" s="123"/>
      <c r="X165" s="123"/>
    </row>
    <row r="166" spans="13:24" ht="14.25">
      <c r="M166" s="123"/>
      <c r="N166" s="123"/>
      <c r="O166" s="123"/>
      <c r="P166" s="123"/>
      <c r="Q166" s="123"/>
      <c r="R166" s="123"/>
      <c r="S166" s="123"/>
      <c r="X166" s="123"/>
    </row>
    <row r="167" spans="13:24" ht="14.25">
      <c r="M167" s="123"/>
      <c r="N167" s="123"/>
      <c r="O167" s="123"/>
      <c r="P167" s="123"/>
      <c r="Q167" s="123"/>
      <c r="R167" s="123"/>
      <c r="S167" s="123"/>
      <c r="X167" s="123"/>
    </row>
    <row r="168" spans="13:24" ht="14.25">
      <c r="M168" s="123"/>
      <c r="N168" s="123"/>
      <c r="O168" s="123"/>
      <c r="P168" s="123"/>
      <c r="Q168" s="123"/>
      <c r="R168" s="123"/>
      <c r="S168" s="123"/>
      <c r="X168" s="123"/>
    </row>
    <row r="169" spans="13:24" ht="14.25">
      <c r="M169" s="123"/>
      <c r="N169" s="123"/>
      <c r="O169" s="123"/>
      <c r="P169" s="123"/>
      <c r="Q169" s="123"/>
      <c r="R169" s="123"/>
      <c r="S169" s="123"/>
      <c r="X169" s="123"/>
    </row>
    <row r="170" spans="13:24" ht="14.25">
      <c r="M170" s="123"/>
      <c r="N170" s="123"/>
      <c r="O170" s="123"/>
      <c r="P170" s="123"/>
      <c r="Q170" s="123"/>
      <c r="R170" s="123"/>
      <c r="S170" s="123"/>
      <c r="X170" s="123"/>
    </row>
    <row r="171" spans="13:24" ht="14.25">
      <c r="M171" s="123"/>
      <c r="N171" s="123"/>
      <c r="O171" s="123"/>
      <c r="P171" s="123"/>
      <c r="Q171" s="123"/>
      <c r="R171" s="123"/>
      <c r="S171" s="123"/>
      <c r="X171" s="123"/>
    </row>
    <row r="172" spans="13:24" ht="14.25">
      <c r="M172" s="123"/>
      <c r="N172" s="123"/>
      <c r="O172" s="123"/>
      <c r="P172" s="123"/>
      <c r="Q172" s="123"/>
      <c r="R172" s="123"/>
      <c r="S172" s="123"/>
      <c r="X172" s="123"/>
    </row>
    <row r="173" spans="13:24" ht="14.25">
      <c r="M173" s="123"/>
      <c r="N173" s="123"/>
      <c r="O173" s="123"/>
      <c r="P173" s="123"/>
      <c r="Q173" s="123"/>
      <c r="R173" s="123"/>
      <c r="S173" s="123"/>
      <c r="X173" s="123"/>
    </row>
    <row r="174" spans="13:24" ht="14.25">
      <c r="M174" s="123"/>
      <c r="N174" s="123"/>
      <c r="O174" s="123"/>
      <c r="P174" s="123"/>
      <c r="Q174" s="123"/>
      <c r="R174" s="123"/>
      <c r="S174" s="123"/>
      <c r="X174" s="123"/>
    </row>
    <row r="175" spans="13:24" ht="14.25">
      <c r="M175" s="123"/>
      <c r="N175" s="123"/>
      <c r="O175" s="123"/>
      <c r="P175" s="123"/>
      <c r="Q175" s="123"/>
      <c r="R175" s="123"/>
      <c r="S175" s="123"/>
      <c r="X175" s="123"/>
    </row>
    <row r="176" spans="13:24" ht="14.25">
      <c r="M176" s="123"/>
      <c r="N176" s="123"/>
      <c r="O176" s="123"/>
      <c r="P176" s="123"/>
      <c r="Q176" s="123"/>
      <c r="R176" s="123"/>
      <c r="S176" s="123"/>
      <c r="X176" s="123"/>
    </row>
    <row r="177" spans="13:24" ht="14.25">
      <c r="M177" s="123"/>
      <c r="N177" s="123"/>
      <c r="O177" s="123"/>
      <c r="P177" s="123"/>
      <c r="Q177" s="123"/>
      <c r="R177" s="123"/>
      <c r="S177" s="123"/>
      <c r="X177" s="123"/>
    </row>
    <row r="178" spans="13:24" ht="14.25">
      <c r="M178" s="123"/>
      <c r="N178" s="123"/>
      <c r="O178" s="123"/>
      <c r="P178" s="123"/>
      <c r="Q178" s="123"/>
      <c r="R178" s="123"/>
      <c r="S178" s="123"/>
      <c r="X178" s="123"/>
    </row>
    <row r="179" spans="13:24" ht="14.25">
      <c r="M179" s="123"/>
      <c r="N179" s="123"/>
      <c r="O179" s="123"/>
      <c r="P179" s="123"/>
      <c r="Q179" s="123"/>
      <c r="R179" s="123"/>
      <c r="S179" s="123"/>
      <c r="X179" s="123"/>
    </row>
    <row r="180" spans="13:24" ht="14.25">
      <c r="M180" s="123"/>
      <c r="N180" s="123"/>
      <c r="O180" s="123"/>
      <c r="P180" s="123"/>
      <c r="Q180" s="123"/>
      <c r="R180" s="123"/>
      <c r="S180" s="123"/>
      <c r="X180" s="123"/>
    </row>
    <row r="181" spans="13:24" ht="14.25">
      <c r="M181" s="123"/>
      <c r="N181" s="123"/>
      <c r="O181" s="123"/>
      <c r="P181" s="123"/>
      <c r="Q181" s="123"/>
      <c r="R181" s="123"/>
      <c r="S181" s="123"/>
      <c r="X181" s="123"/>
    </row>
    <row r="182" spans="13:24" ht="14.25">
      <c r="M182" s="123"/>
      <c r="N182" s="123"/>
      <c r="O182" s="123"/>
      <c r="P182" s="123"/>
      <c r="Q182" s="123"/>
      <c r="R182" s="123"/>
      <c r="S182" s="123"/>
      <c r="X182" s="123"/>
    </row>
    <row r="183" spans="13:24" ht="14.25">
      <c r="M183" s="123"/>
      <c r="N183" s="123"/>
      <c r="O183" s="123"/>
      <c r="P183" s="123"/>
      <c r="Q183" s="123"/>
      <c r="R183" s="123"/>
      <c r="S183" s="123"/>
      <c r="X183" s="123"/>
    </row>
    <row r="184" spans="13:24" ht="14.25">
      <c r="M184" s="123"/>
      <c r="N184" s="123"/>
      <c r="O184" s="123"/>
      <c r="P184" s="123"/>
      <c r="Q184" s="123"/>
      <c r="R184" s="123"/>
      <c r="S184" s="123"/>
      <c r="X184" s="123"/>
    </row>
    <row r="185" spans="13:24" ht="14.25">
      <c r="M185" s="123"/>
      <c r="N185" s="123"/>
      <c r="O185" s="123"/>
      <c r="P185" s="123"/>
      <c r="Q185" s="123"/>
      <c r="R185" s="123"/>
      <c r="S185" s="123"/>
      <c r="X185" s="123"/>
    </row>
    <row r="186" spans="13:24" ht="14.25">
      <c r="M186" s="123"/>
      <c r="N186" s="123"/>
      <c r="O186" s="123"/>
      <c r="P186" s="123"/>
      <c r="Q186" s="123"/>
      <c r="R186" s="123"/>
      <c r="S186" s="123"/>
      <c r="X186" s="123"/>
    </row>
    <row r="187" spans="13:24" ht="14.25">
      <c r="M187" s="123"/>
      <c r="N187" s="123"/>
      <c r="O187" s="123"/>
      <c r="P187" s="123"/>
      <c r="Q187" s="123"/>
      <c r="R187" s="123"/>
      <c r="S187" s="123"/>
      <c r="X187" s="123"/>
    </row>
    <row r="188" spans="13:24" ht="14.25">
      <c r="M188" s="123"/>
      <c r="N188" s="123"/>
      <c r="O188" s="123"/>
      <c r="P188" s="123"/>
      <c r="Q188" s="123"/>
      <c r="R188" s="123"/>
      <c r="S188" s="123"/>
      <c r="X188" s="123"/>
    </row>
    <row r="189" spans="13:24" ht="14.25">
      <c r="M189" s="123"/>
      <c r="N189" s="123"/>
      <c r="O189" s="123"/>
      <c r="P189" s="123"/>
      <c r="Q189" s="123"/>
      <c r="R189" s="123"/>
      <c r="S189" s="123"/>
      <c r="X189" s="123"/>
    </row>
    <row r="190" spans="13:24" ht="14.25">
      <c r="M190" s="123"/>
      <c r="N190" s="123"/>
      <c r="O190" s="123"/>
      <c r="P190" s="123"/>
      <c r="Q190" s="123"/>
      <c r="R190" s="123"/>
      <c r="S190" s="123"/>
      <c r="X190" s="123"/>
    </row>
    <row r="191" spans="13:24" ht="14.25">
      <c r="M191" s="123"/>
      <c r="N191" s="123"/>
      <c r="O191" s="123"/>
      <c r="P191" s="123"/>
      <c r="Q191" s="123"/>
      <c r="R191" s="123"/>
      <c r="S191" s="123"/>
      <c r="X191" s="123"/>
    </row>
    <row r="192" spans="13:24" ht="14.25">
      <c r="M192" s="123"/>
      <c r="N192" s="123"/>
      <c r="O192" s="123"/>
      <c r="P192" s="123"/>
      <c r="Q192" s="123"/>
      <c r="R192" s="123"/>
      <c r="S192" s="123"/>
      <c r="X192" s="123"/>
    </row>
    <row r="193" spans="13:24" ht="14.25">
      <c r="M193" s="123"/>
      <c r="N193" s="123"/>
      <c r="O193" s="123"/>
      <c r="P193" s="123"/>
      <c r="Q193" s="123"/>
      <c r="R193" s="123"/>
      <c r="S193" s="123"/>
      <c r="X193" s="123"/>
    </row>
    <row r="194" spans="13:24" ht="14.25">
      <c r="M194" s="123"/>
      <c r="N194" s="123"/>
      <c r="O194" s="123"/>
      <c r="P194" s="123"/>
      <c r="Q194" s="123"/>
      <c r="R194" s="123"/>
      <c r="S194" s="123"/>
      <c r="X194" s="123"/>
    </row>
    <row r="195" spans="13:24" ht="14.25">
      <c r="M195" s="123"/>
      <c r="N195" s="123"/>
      <c r="O195" s="123"/>
      <c r="P195" s="123"/>
      <c r="Q195" s="123"/>
      <c r="R195" s="123"/>
      <c r="S195" s="123"/>
      <c r="X195" s="123"/>
    </row>
    <row r="196" spans="13:24" ht="14.25">
      <c r="M196" s="123"/>
      <c r="N196" s="123"/>
      <c r="O196" s="123"/>
      <c r="P196" s="123"/>
      <c r="Q196" s="123"/>
      <c r="R196" s="123"/>
      <c r="S196" s="123"/>
      <c r="X196" s="123"/>
    </row>
    <row r="197" spans="13:24" ht="14.25">
      <c r="M197" s="123"/>
      <c r="N197" s="123"/>
      <c r="O197" s="123"/>
      <c r="P197" s="123"/>
      <c r="Q197" s="123"/>
      <c r="R197" s="123"/>
      <c r="S197" s="123"/>
      <c r="X197" s="123"/>
    </row>
    <row r="198" spans="13:24" ht="14.25">
      <c r="M198" s="123"/>
      <c r="N198" s="123"/>
      <c r="O198" s="123"/>
      <c r="P198" s="123"/>
      <c r="Q198" s="123"/>
      <c r="R198" s="123"/>
      <c r="S198" s="123"/>
      <c r="X198" s="123"/>
    </row>
    <row r="199" spans="13:24" ht="14.25">
      <c r="M199" s="123"/>
      <c r="N199" s="123"/>
      <c r="O199" s="123"/>
      <c r="P199" s="123"/>
      <c r="Q199" s="123"/>
      <c r="R199" s="123"/>
      <c r="S199" s="123"/>
      <c r="X199" s="123"/>
    </row>
    <row r="200" spans="13:24" ht="14.25">
      <c r="M200" s="123"/>
      <c r="N200" s="123"/>
      <c r="O200" s="123"/>
      <c r="P200" s="123"/>
      <c r="Q200" s="123"/>
      <c r="R200" s="123"/>
      <c r="S200" s="123"/>
      <c r="X200" s="123"/>
    </row>
    <row r="201" spans="13:24" ht="14.25">
      <c r="M201" s="123"/>
      <c r="N201" s="123"/>
      <c r="O201" s="123"/>
      <c r="P201" s="123"/>
      <c r="Q201" s="123"/>
      <c r="R201" s="123"/>
      <c r="S201" s="123"/>
      <c r="X201" s="123"/>
    </row>
    <row r="202" spans="13:24" ht="14.25">
      <c r="M202" s="123"/>
      <c r="N202" s="123"/>
      <c r="O202" s="123"/>
      <c r="P202" s="123"/>
      <c r="Q202" s="123"/>
      <c r="R202" s="123"/>
      <c r="S202" s="123"/>
      <c r="X202" s="123"/>
    </row>
    <row r="203" spans="13:24" ht="14.25">
      <c r="M203" s="123"/>
      <c r="N203" s="123"/>
      <c r="O203" s="123"/>
      <c r="P203" s="123"/>
      <c r="Q203" s="123"/>
      <c r="R203" s="123"/>
      <c r="S203" s="123"/>
      <c r="X203" s="123"/>
    </row>
    <row r="204" spans="13:24" ht="14.25">
      <c r="M204" s="123"/>
      <c r="N204" s="123"/>
      <c r="O204" s="123"/>
      <c r="P204" s="123"/>
      <c r="Q204" s="123"/>
      <c r="R204" s="123"/>
      <c r="S204" s="123"/>
      <c r="X204" s="123"/>
    </row>
    <row r="205" spans="13:24" ht="14.25">
      <c r="M205" s="123"/>
      <c r="N205" s="123"/>
      <c r="O205" s="123"/>
      <c r="P205" s="123"/>
      <c r="Q205" s="123"/>
      <c r="R205" s="123"/>
      <c r="S205" s="123"/>
      <c r="X205" s="123"/>
    </row>
    <row r="206" spans="13:24" ht="14.25">
      <c r="M206" s="123"/>
      <c r="N206" s="123"/>
      <c r="O206" s="123"/>
      <c r="P206" s="123"/>
      <c r="Q206" s="123"/>
      <c r="R206" s="123"/>
      <c r="S206" s="123"/>
      <c r="X206" s="123"/>
    </row>
    <row r="207" spans="13:24" ht="14.25">
      <c r="M207" s="123"/>
      <c r="N207" s="123"/>
      <c r="O207" s="123"/>
      <c r="P207" s="123"/>
      <c r="Q207" s="123"/>
      <c r="R207" s="123"/>
      <c r="S207" s="123"/>
      <c r="X207" s="123"/>
    </row>
    <row r="208" spans="13:24" ht="14.25">
      <c r="M208" s="123"/>
      <c r="N208" s="123"/>
      <c r="O208" s="123"/>
      <c r="P208" s="123"/>
      <c r="Q208" s="123"/>
      <c r="R208" s="123"/>
      <c r="S208" s="123"/>
      <c r="X208" s="123"/>
    </row>
    <row r="209" spans="13:24" ht="14.25">
      <c r="M209" s="123"/>
      <c r="N209" s="123"/>
      <c r="O209" s="123"/>
      <c r="P209" s="123"/>
      <c r="Q209" s="123"/>
      <c r="R209" s="123"/>
      <c r="S209" s="123"/>
      <c r="X209" s="123"/>
    </row>
    <row r="210" spans="13:24" ht="14.25">
      <c r="M210" s="123"/>
      <c r="N210" s="123"/>
      <c r="O210" s="123"/>
      <c r="P210" s="123"/>
      <c r="Q210" s="123"/>
      <c r="R210" s="123"/>
      <c r="S210" s="123"/>
      <c r="X210" s="123"/>
    </row>
    <row r="211" spans="13:24" ht="14.25">
      <c r="M211" s="123"/>
      <c r="N211" s="123"/>
      <c r="O211" s="123"/>
      <c r="P211" s="123"/>
      <c r="Q211" s="123"/>
      <c r="R211" s="123"/>
      <c r="S211" s="123"/>
      <c r="X211" s="123"/>
    </row>
    <row r="212" spans="13:24" ht="14.25">
      <c r="M212" s="123"/>
      <c r="N212" s="123"/>
      <c r="O212" s="123"/>
      <c r="P212" s="123"/>
      <c r="Q212" s="123"/>
      <c r="R212" s="123"/>
      <c r="S212" s="123"/>
      <c r="X212" s="123"/>
    </row>
    <row r="213" spans="13:24" ht="14.25">
      <c r="M213" s="123"/>
      <c r="N213" s="123"/>
      <c r="O213" s="123"/>
      <c r="P213" s="123"/>
      <c r="Q213" s="123"/>
      <c r="R213" s="123"/>
      <c r="S213" s="123"/>
      <c r="X213" s="123"/>
    </row>
    <row r="214" spans="13:24" ht="14.25">
      <c r="M214" s="123"/>
      <c r="N214" s="123"/>
      <c r="O214" s="123"/>
      <c r="P214" s="123"/>
      <c r="Q214" s="123"/>
      <c r="R214" s="123"/>
      <c r="S214" s="123"/>
      <c r="X214" s="123"/>
    </row>
    <row r="215" spans="13:24" ht="14.25">
      <c r="M215" s="123"/>
      <c r="N215" s="123"/>
      <c r="O215" s="123"/>
      <c r="P215" s="123"/>
      <c r="Q215" s="123"/>
      <c r="R215" s="123"/>
      <c r="S215" s="123"/>
      <c r="X215" s="123"/>
    </row>
    <row r="216" spans="13:24" ht="14.25">
      <c r="M216" s="123"/>
      <c r="N216" s="123"/>
      <c r="O216" s="123"/>
      <c r="P216" s="123"/>
      <c r="Q216" s="123"/>
      <c r="R216" s="123"/>
      <c r="S216" s="123"/>
      <c r="X216" s="123"/>
    </row>
    <row r="217" spans="13:24" ht="14.25">
      <c r="M217" s="123"/>
      <c r="N217" s="123"/>
      <c r="O217" s="123"/>
      <c r="P217" s="123"/>
      <c r="Q217" s="123"/>
      <c r="R217" s="123"/>
      <c r="S217" s="123"/>
      <c r="X217" s="123"/>
    </row>
    <row r="218" spans="13:24" ht="14.25">
      <c r="M218" s="123"/>
      <c r="N218" s="123"/>
      <c r="O218" s="123"/>
      <c r="P218" s="123"/>
      <c r="Q218" s="123"/>
      <c r="R218" s="123"/>
      <c r="S218" s="123"/>
      <c r="X218" s="123"/>
    </row>
    <row r="219" spans="13:24" ht="14.25">
      <c r="M219" s="123"/>
      <c r="N219" s="123"/>
      <c r="O219" s="123"/>
      <c r="P219" s="123"/>
      <c r="Q219" s="123"/>
      <c r="R219" s="123"/>
      <c r="S219" s="123"/>
      <c r="X219" s="123"/>
    </row>
    <row r="220" spans="13:24" ht="14.25">
      <c r="M220" s="123"/>
      <c r="N220" s="123"/>
      <c r="O220" s="123"/>
      <c r="P220" s="123"/>
      <c r="Q220" s="123"/>
      <c r="R220" s="123"/>
      <c r="S220" s="123"/>
      <c r="X220" s="123"/>
    </row>
    <row r="221" spans="13:24" ht="14.25">
      <c r="M221" s="123"/>
      <c r="N221" s="123"/>
      <c r="O221" s="123"/>
      <c r="P221" s="123"/>
      <c r="Q221" s="123"/>
      <c r="R221" s="123"/>
      <c r="S221" s="123"/>
      <c r="X221" s="123"/>
    </row>
    <row r="222" spans="13:24" ht="14.25">
      <c r="M222" s="123"/>
      <c r="N222" s="123"/>
      <c r="O222" s="123"/>
      <c r="P222" s="123"/>
      <c r="Q222" s="123"/>
      <c r="R222" s="123"/>
      <c r="S222" s="123"/>
      <c r="X222" s="123"/>
    </row>
    <row r="223" spans="13:24" ht="14.25">
      <c r="M223" s="123"/>
      <c r="N223" s="123"/>
      <c r="O223" s="123"/>
      <c r="P223" s="123"/>
      <c r="Q223" s="123"/>
      <c r="R223" s="123"/>
      <c r="S223" s="123"/>
      <c r="X223" s="123"/>
    </row>
    <row r="224" spans="13:24" ht="14.25">
      <c r="M224" s="123"/>
      <c r="N224" s="123"/>
      <c r="O224" s="123"/>
      <c r="P224" s="123"/>
      <c r="Q224" s="123"/>
      <c r="R224" s="123"/>
      <c r="S224" s="123"/>
      <c r="X224" s="123"/>
    </row>
    <row r="225" spans="13:24" ht="14.25">
      <c r="M225" s="123"/>
      <c r="N225" s="123"/>
      <c r="O225" s="123"/>
      <c r="P225" s="123"/>
      <c r="Q225" s="123"/>
      <c r="R225" s="123"/>
      <c r="S225" s="123"/>
      <c r="X225" s="123"/>
    </row>
    <row r="226" spans="13:24" ht="14.25">
      <c r="M226" s="123"/>
      <c r="N226" s="123"/>
      <c r="O226" s="123"/>
      <c r="P226" s="123"/>
      <c r="Q226" s="123"/>
      <c r="R226" s="123"/>
      <c r="S226" s="123"/>
      <c r="X226" s="123"/>
    </row>
    <row r="227" spans="13:24" ht="14.25">
      <c r="M227" s="123"/>
      <c r="N227" s="123"/>
      <c r="O227" s="123"/>
      <c r="P227" s="123"/>
      <c r="Q227" s="123"/>
      <c r="R227" s="123"/>
      <c r="S227" s="123"/>
      <c r="X227" s="123"/>
    </row>
    <row r="228" spans="13:24" ht="14.25">
      <c r="M228" s="123"/>
      <c r="N228" s="123"/>
      <c r="O228" s="123"/>
      <c r="P228" s="123"/>
      <c r="Q228" s="123"/>
      <c r="R228" s="123"/>
      <c r="S228" s="123"/>
      <c r="X228" s="123"/>
    </row>
    <row r="229" spans="13:24" ht="14.25">
      <c r="M229" s="123"/>
      <c r="N229" s="123"/>
      <c r="O229" s="123"/>
      <c r="P229" s="123"/>
      <c r="Q229" s="123"/>
      <c r="R229" s="123"/>
      <c r="S229" s="123"/>
      <c r="X229" s="123"/>
    </row>
    <row r="230" spans="13:24" ht="14.25">
      <c r="M230" s="123"/>
      <c r="N230" s="123"/>
      <c r="O230" s="123"/>
      <c r="P230" s="123"/>
      <c r="Q230" s="123"/>
      <c r="R230" s="123"/>
      <c r="S230" s="123"/>
      <c r="X230" s="123"/>
    </row>
    <row r="231" spans="13:24" ht="14.25">
      <c r="M231" s="123"/>
      <c r="N231" s="123"/>
      <c r="O231" s="123"/>
      <c r="P231" s="123"/>
      <c r="Q231" s="123"/>
      <c r="R231" s="123"/>
      <c r="S231" s="123"/>
      <c r="X231" s="123"/>
    </row>
    <row r="232" spans="13:24" ht="14.25">
      <c r="M232" s="123"/>
      <c r="N232" s="123"/>
      <c r="O232" s="123"/>
      <c r="P232" s="123"/>
      <c r="Q232" s="123"/>
      <c r="R232" s="123"/>
      <c r="S232" s="123"/>
      <c r="X232" s="123"/>
    </row>
    <row r="233" spans="13:24" ht="14.25">
      <c r="M233" s="123"/>
      <c r="N233" s="123"/>
      <c r="O233" s="123"/>
      <c r="P233" s="123"/>
      <c r="Q233" s="123"/>
      <c r="R233" s="123"/>
      <c r="S233" s="123"/>
      <c r="X233" s="123"/>
    </row>
    <row r="234" spans="13:24" ht="14.25">
      <c r="M234" s="123"/>
      <c r="N234" s="123"/>
      <c r="O234" s="123"/>
      <c r="P234" s="123"/>
      <c r="Q234" s="123"/>
      <c r="R234" s="123"/>
      <c r="S234" s="123"/>
      <c r="X234" s="123"/>
    </row>
    <row r="235" spans="13:24" ht="14.25">
      <c r="M235" s="123"/>
      <c r="N235" s="123"/>
      <c r="O235" s="123"/>
      <c r="P235" s="123"/>
      <c r="Q235" s="123"/>
      <c r="R235" s="123"/>
      <c r="S235" s="123"/>
      <c r="X235" s="123"/>
    </row>
    <row r="236" spans="13:24" ht="14.25">
      <c r="M236" s="123"/>
      <c r="N236" s="123"/>
      <c r="O236" s="123"/>
      <c r="P236" s="123"/>
      <c r="Q236" s="123"/>
      <c r="R236" s="123"/>
      <c r="S236" s="123"/>
      <c r="X236" s="123"/>
    </row>
    <row r="237" spans="13:24" ht="14.25">
      <c r="M237" s="123"/>
      <c r="N237" s="123"/>
      <c r="O237" s="123"/>
      <c r="P237" s="123"/>
      <c r="Q237" s="123"/>
      <c r="R237" s="123"/>
      <c r="S237" s="123"/>
      <c r="X237" s="123"/>
    </row>
    <row r="238" spans="13:24" ht="14.25">
      <c r="M238" s="123"/>
      <c r="N238" s="123"/>
      <c r="O238" s="123"/>
      <c r="P238" s="123"/>
      <c r="Q238" s="123"/>
      <c r="R238" s="123"/>
      <c r="S238" s="123"/>
      <c r="X238" s="123"/>
    </row>
    <row r="239" spans="13:24" ht="14.25">
      <c r="M239" s="123"/>
      <c r="N239" s="123"/>
      <c r="O239" s="123"/>
      <c r="P239" s="123"/>
      <c r="Q239" s="123"/>
      <c r="R239" s="123"/>
      <c r="S239" s="123"/>
      <c r="X239" s="123"/>
    </row>
    <row r="240" spans="13:24" ht="14.25">
      <c r="M240" s="123"/>
      <c r="N240" s="123"/>
      <c r="O240" s="123"/>
      <c r="P240" s="123"/>
      <c r="Q240" s="123"/>
      <c r="R240" s="123"/>
      <c r="S240" s="123"/>
      <c r="X240" s="123"/>
    </row>
    <row r="241" spans="13:24" ht="14.25">
      <c r="M241" s="123"/>
      <c r="N241" s="123"/>
      <c r="O241" s="123"/>
      <c r="P241" s="123"/>
      <c r="Q241" s="123"/>
      <c r="R241" s="123"/>
      <c r="S241" s="123"/>
      <c r="X241" s="123"/>
    </row>
    <row r="242" spans="13:24" ht="14.25">
      <c r="M242" s="123"/>
      <c r="N242" s="123"/>
      <c r="O242" s="123"/>
      <c r="P242" s="123"/>
      <c r="Q242" s="123"/>
      <c r="R242" s="123"/>
      <c r="S242" s="123"/>
      <c r="X242" s="123"/>
    </row>
    <row r="243" spans="13:24" ht="14.25">
      <c r="M243" s="123"/>
      <c r="N243" s="123"/>
      <c r="O243" s="123"/>
      <c r="P243" s="123"/>
      <c r="Q243" s="123"/>
      <c r="R243" s="123"/>
      <c r="S243" s="123"/>
      <c r="X243" s="123"/>
    </row>
    <row r="244" spans="13:24" ht="14.25">
      <c r="M244" s="123"/>
      <c r="N244" s="123"/>
      <c r="O244" s="123"/>
      <c r="P244" s="123"/>
      <c r="Q244" s="123"/>
      <c r="R244" s="123"/>
      <c r="S244" s="123"/>
      <c r="X244" s="123"/>
    </row>
    <row r="245" spans="13:24" ht="14.25">
      <c r="M245" s="123"/>
      <c r="N245" s="123"/>
      <c r="O245" s="123"/>
      <c r="P245" s="123"/>
      <c r="Q245" s="123"/>
      <c r="R245" s="123"/>
      <c r="S245" s="123"/>
      <c r="X245" s="123"/>
    </row>
    <row r="246" spans="13:24" ht="14.25">
      <c r="M246" s="123"/>
      <c r="N246" s="123"/>
      <c r="O246" s="123"/>
      <c r="P246" s="123"/>
      <c r="Q246" s="123"/>
      <c r="R246" s="123"/>
      <c r="S246" s="123"/>
      <c r="X246" s="123"/>
    </row>
    <row r="247" spans="13:24" ht="14.25">
      <c r="M247" s="123"/>
      <c r="N247" s="123"/>
      <c r="O247" s="123"/>
      <c r="P247" s="123"/>
      <c r="Q247" s="123"/>
      <c r="R247" s="123"/>
      <c r="S247" s="123"/>
      <c r="X247" s="123"/>
    </row>
    <row r="248" spans="13:24" ht="14.25">
      <c r="M248" s="123"/>
      <c r="N248" s="123"/>
      <c r="O248" s="123"/>
      <c r="P248" s="123"/>
      <c r="Q248" s="123"/>
      <c r="R248" s="123"/>
      <c r="S248" s="123"/>
      <c r="X248" s="123"/>
    </row>
    <row r="249" spans="13:24" ht="14.25">
      <c r="M249" s="123"/>
      <c r="N249" s="123"/>
      <c r="O249" s="123"/>
      <c r="P249" s="123"/>
      <c r="Q249" s="123"/>
      <c r="R249" s="123"/>
      <c r="S249" s="123"/>
      <c r="X249" s="123"/>
    </row>
    <row r="250" spans="13:24" ht="14.25">
      <c r="M250" s="123"/>
      <c r="N250" s="123"/>
      <c r="O250" s="123"/>
      <c r="P250" s="123"/>
      <c r="Q250" s="123"/>
      <c r="R250" s="123"/>
      <c r="S250" s="123"/>
      <c r="X250" s="123"/>
    </row>
    <row r="251" spans="13:24" ht="14.25">
      <c r="M251" s="123"/>
      <c r="N251" s="123"/>
      <c r="O251" s="123"/>
      <c r="P251" s="123"/>
      <c r="Q251" s="123"/>
      <c r="R251" s="123"/>
      <c r="S251" s="123"/>
      <c r="X251" s="123"/>
    </row>
    <row r="252" spans="13:24" ht="14.25">
      <c r="M252" s="123"/>
      <c r="N252" s="123"/>
      <c r="O252" s="123"/>
      <c r="P252" s="123"/>
      <c r="Q252" s="123"/>
      <c r="R252" s="123"/>
      <c r="S252" s="123"/>
      <c r="X252" s="123"/>
    </row>
    <row r="253" spans="13:24" ht="14.25">
      <c r="M253" s="123"/>
      <c r="N253" s="123"/>
      <c r="O253" s="123"/>
      <c r="P253" s="123"/>
      <c r="Q253" s="123"/>
      <c r="R253" s="123"/>
      <c r="S253" s="123"/>
      <c r="X253" s="123"/>
    </row>
    <row r="254" spans="13:24" ht="14.25">
      <c r="M254" s="123"/>
      <c r="N254" s="123"/>
      <c r="O254" s="123"/>
      <c r="P254" s="123"/>
      <c r="Q254" s="123"/>
      <c r="R254" s="123"/>
      <c r="S254" s="123"/>
      <c r="X254" s="123"/>
    </row>
    <row r="255" spans="13:24" ht="14.25">
      <c r="M255" s="123"/>
      <c r="N255" s="123"/>
      <c r="O255" s="123"/>
      <c r="P255" s="123"/>
      <c r="Q255" s="123"/>
      <c r="R255" s="123"/>
      <c r="S255" s="123"/>
      <c r="X255" s="123"/>
    </row>
    <row r="256" spans="13:24" ht="14.25">
      <c r="M256" s="123"/>
      <c r="N256" s="123"/>
      <c r="O256" s="123"/>
      <c r="P256" s="123"/>
      <c r="Q256" s="123"/>
      <c r="R256" s="123"/>
      <c r="S256" s="123"/>
      <c r="X256" s="123"/>
    </row>
    <row r="257" spans="13:24" ht="14.25">
      <c r="M257" s="123"/>
      <c r="N257" s="123"/>
      <c r="O257" s="123"/>
      <c r="P257" s="123"/>
      <c r="Q257" s="123"/>
      <c r="R257" s="123"/>
      <c r="S257" s="123"/>
      <c r="X257" s="123"/>
    </row>
    <row r="258" spans="13:24" ht="14.25">
      <c r="M258" s="123"/>
      <c r="N258" s="123"/>
      <c r="O258" s="123"/>
      <c r="P258" s="123"/>
      <c r="Q258" s="123"/>
      <c r="R258" s="123"/>
      <c r="S258" s="123"/>
      <c r="X258" s="123"/>
    </row>
    <row r="259" spans="13:24" ht="14.25">
      <c r="M259" s="123"/>
      <c r="N259" s="123"/>
      <c r="O259" s="123"/>
      <c r="P259" s="123"/>
      <c r="Q259" s="123"/>
      <c r="R259" s="123"/>
      <c r="S259" s="123"/>
      <c r="X259" s="123"/>
    </row>
    <row r="260" spans="13:24" ht="14.25">
      <c r="M260" s="123"/>
      <c r="N260" s="123"/>
      <c r="O260" s="123"/>
      <c r="P260" s="123"/>
      <c r="Q260" s="123"/>
      <c r="R260" s="123"/>
      <c r="S260" s="123"/>
      <c r="X260" s="123"/>
    </row>
    <row r="261" spans="13:24" ht="14.25">
      <c r="M261" s="123"/>
      <c r="N261" s="123"/>
      <c r="O261" s="123"/>
      <c r="P261" s="123"/>
      <c r="Q261" s="123"/>
      <c r="R261" s="123"/>
      <c r="S261" s="123"/>
      <c r="X261" s="123"/>
    </row>
    <row r="262" spans="13:24" ht="14.25">
      <c r="M262" s="123"/>
      <c r="N262" s="123"/>
      <c r="O262" s="123"/>
      <c r="P262" s="123"/>
      <c r="Q262" s="123"/>
      <c r="R262" s="123"/>
      <c r="S262" s="123"/>
      <c r="X262" s="123"/>
    </row>
    <row r="263" spans="13:24" ht="14.25">
      <c r="M263" s="123"/>
      <c r="N263" s="123"/>
      <c r="O263" s="123"/>
      <c r="P263" s="123"/>
      <c r="Q263" s="123"/>
      <c r="R263" s="123"/>
      <c r="S263" s="123"/>
      <c r="X263" s="123"/>
    </row>
    <row r="264" spans="13:24" ht="14.25">
      <c r="M264" s="123"/>
      <c r="N264" s="123"/>
      <c r="O264" s="123"/>
      <c r="P264" s="123"/>
      <c r="Q264" s="123"/>
      <c r="R264" s="123"/>
      <c r="S264" s="123"/>
      <c r="X264" s="123"/>
    </row>
    <row r="265" spans="13:24" ht="14.25">
      <c r="M265" s="123"/>
      <c r="N265" s="123"/>
      <c r="O265" s="123"/>
      <c r="P265" s="123"/>
      <c r="Q265" s="123"/>
      <c r="R265" s="123"/>
      <c r="S265" s="123"/>
      <c r="X265" s="123"/>
    </row>
    <row r="266" spans="13:24" ht="14.25">
      <c r="M266" s="123"/>
      <c r="N266" s="123"/>
      <c r="O266" s="123"/>
      <c r="P266" s="123"/>
      <c r="Q266" s="123"/>
      <c r="R266" s="123"/>
      <c r="S266" s="123"/>
      <c r="X266" s="123"/>
    </row>
    <row r="267" spans="13:24" ht="14.25">
      <c r="M267" s="123"/>
      <c r="N267" s="123"/>
      <c r="O267" s="123"/>
      <c r="P267" s="123"/>
      <c r="Q267" s="123"/>
      <c r="R267" s="123"/>
      <c r="S267" s="123"/>
      <c r="X267" s="123"/>
    </row>
    <row r="268" spans="13:24" ht="14.25">
      <c r="M268" s="123"/>
      <c r="N268" s="123"/>
      <c r="O268" s="123"/>
      <c r="P268" s="123"/>
      <c r="Q268" s="123"/>
      <c r="R268" s="123"/>
      <c r="S268" s="123"/>
      <c r="X268" s="123"/>
    </row>
    <row r="269" spans="13:24" ht="14.25">
      <c r="M269" s="123"/>
      <c r="N269" s="123"/>
      <c r="O269" s="123"/>
      <c r="P269" s="123"/>
      <c r="Q269" s="123"/>
      <c r="R269" s="123"/>
      <c r="S269" s="123"/>
      <c r="X269" s="123"/>
    </row>
    <row r="270" spans="13:24" ht="14.25">
      <c r="M270" s="123"/>
      <c r="N270" s="123"/>
      <c r="O270" s="123"/>
      <c r="P270" s="123"/>
      <c r="Q270" s="123"/>
      <c r="R270" s="123"/>
      <c r="S270" s="123"/>
      <c r="X270" s="123"/>
    </row>
    <row r="271" spans="13:24" ht="14.25">
      <c r="M271" s="123"/>
      <c r="N271" s="123"/>
      <c r="O271" s="123"/>
      <c r="P271" s="123"/>
      <c r="Q271" s="123"/>
      <c r="R271" s="123"/>
      <c r="S271" s="123"/>
      <c r="X271" s="123"/>
    </row>
    <row r="272" spans="13:24" ht="14.25">
      <c r="M272" s="123"/>
      <c r="N272" s="123"/>
      <c r="O272" s="123"/>
      <c r="P272" s="123"/>
      <c r="Q272" s="123"/>
      <c r="R272" s="123"/>
      <c r="S272" s="123"/>
      <c r="X272" s="123"/>
    </row>
    <row r="273" spans="13:24" ht="14.25">
      <c r="M273" s="123"/>
      <c r="N273" s="123"/>
      <c r="O273" s="123"/>
      <c r="P273" s="123"/>
      <c r="Q273" s="123"/>
      <c r="R273" s="123"/>
      <c r="S273" s="123"/>
      <c r="X273" s="123"/>
    </row>
    <row r="274" spans="13:24" ht="14.25">
      <c r="M274" s="123"/>
      <c r="N274" s="123"/>
      <c r="O274" s="123"/>
      <c r="P274" s="123"/>
      <c r="Q274" s="123"/>
      <c r="R274" s="123"/>
      <c r="S274" s="123"/>
      <c r="X274" s="123"/>
    </row>
    <row r="275" spans="13:24" ht="14.25">
      <c r="M275" s="123"/>
      <c r="N275" s="123"/>
      <c r="O275" s="123"/>
      <c r="P275" s="123"/>
      <c r="Q275" s="123"/>
      <c r="R275" s="123"/>
      <c r="S275" s="123"/>
      <c r="X275" s="123"/>
    </row>
    <row r="276" spans="13:24" ht="14.25">
      <c r="M276" s="123"/>
      <c r="N276" s="123"/>
      <c r="O276" s="123"/>
      <c r="P276" s="123"/>
      <c r="Q276" s="123"/>
      <c r="R276" s="123"/>
      <c r="S276" s="123"/>
      <c r="X276" s="123"/>
    </row>
    <row r="277" spans="13:24" ht="14.25">
      <c r="M277" s="123"/>
      <c r="N277" s="123"/>
      <c r="O277" s="123"/>
      <c r="P277" s="123"/>
      <c r="Q277" s="123"/>
      <c r="R277" s="123"/>
      <c r="S277" s="123"/>
      <c r="X277" s="123"/>
    </row>
    <row r="278" spans="13:24" ht="14.25">
      <c r="M278" s="123"/>
      <c r="N278" s="123"/>
      <c r="O278" s="123"/>
      <c r="P278" s="123"/>
      <c r="Q278" s="123"/>
      <c r="R278" s="123"/>
      <c r="S278" s="123"/>
      <c r="X278" s="123"/>
    </row>
    <row r="279" spans="13:24" ht="14.25">
      <c r="M279" s="123"/>
      <c r="N279" s="123"/>
      <c r="O279" s="123"/>
      <c r="P279" s="123"/>
      <c r="Q279" s="123"/>
      <c r="R279" s="123"/>
      <c r="S279" s="123"/>
      <c r="X279" s="123"/>
    </row>
    <row r="280" spans="13:24" ht="14.25">
      <c r="M280" s="123"/>
      <c r="N280" s="123"/>
      <c r="O280" s="123"/>
      <c r="P280" s="123"/>
      <c r="Q280" s="123"/>
      <c r="R280" s="123"/>
      <c r="S280" s="123"/>
      <c r="X280" s="123"/>
    </row>
    <row r="281" spans="13:24" ht="14.25">
      <c r="M281" s="123"/>
      <c r="N281" s="123"/>
      <c r="O281" s="123"/>
      <c r="P281" s="123"/>
      <c r="Q281" s="123"/>
      <c r="R281" s="123"/>
      <c r="S281" s="123"/>
      <c r="X281" s="123"/>
    </row>
    <row r="282" spans="13:24" ht="14.25">
      <c r="M282" s="123"/>
      <c r="N282" s="123"/>
      <c r="O282" s="123"/>
      <c r="P282" s="123"/>
      <c r="Q282" s="123"/>
      <c r="R282" s="123"/>
      <c r="S282" s="123"/>
      <c r="X282" s="123"/>
    </row>
    <row r="283" spans="13:24" ht="14.25">
      <c r="M283" s="123"/>
      <c r="N283" s="123"/>
      <c r="O283" s="123"/>
      <c r="P283" s="123"/>
      <c r="Q283" s="123"/>
      <c r="R283" s="123"/>
      <c r="S283" s="123"/>
      <c r="X283" s="123"/>
    </row>
    <row r="284" spans="13:24" ht="14.25">
      <c r="M284" s="123"/>
      <c r="N284" s="123"/>
      <c r="O284" s="123"/>
      <c r="P284" s="123"/>
      <c r="Q284" s="123"/>
      <c r="R284" s="123"/>
      <c r="S284" s="123"/>
      <c r="X284" s="123"/>
    </row>
    <row r="285" spans="13:24" ht="14.25">
      <c r="M285" s="123"/>
      <c r="N285" s="123"/>
      <c r="O285" s="123"/>
      <c r="P285" s="123"/>
      <c r="Q285" s="123"/>
      <c r="R285" s="123"/>
      <c r="S285" s="123"/>
      <c r="X285" s="123"/>
    </row>
    <row r="286" spans="13:24" ht="14.25">
      <c r="M286" s="123"/>
      <c r="N286" s="123"/>
      <c r="O286" s="123"/>
      <c r="P286" s="123"/>
      <c r="Q286" s="123"/>
      <c r="R286" s="123"/>
      <c r="S286" s="123"/>
      <c r="X286" s="123"/>
    </row>
    <row r="287" spans="13:24" ht="14.25">
      <c r="M287" s="123"/>
      <c r="N287" s="123"/>
      <c r="O287" s="123"/>
      <c r="P287" s="123"/>
      <c r="Q287" s="123"/>
      <c r="R287" s="123"/>
      <c r="S287" s="123"/>
      <c r="X287" s="123"/>
    </row>
    <row r="288" spans="13:24" ht="14.25">
      <c r="M288" s="123"/>
      <c r="N288" s="123"/>
      <c r="O288" s="123"/>
      <c r="P288" s="123"/>
      <c r="Q288" s="123"/>
      <c r="R288" s="123"/>
      <c r="S288" s="123"/>
      <c r="X288" s="123"/>
    </row>
    <row r="289" spans="13:24" ht="14.25">
      <c r="M289" s="123"/>
      <c r="N289" s="123"/>
      <c r="O289" s="123"/>
      <c r="P289" s="123"/>
      <c r="Q289" s="123"/>
      <c r="R289" s="123"/>
      <c r="S289" s="123"/>
      <c r="X289" s="123"/>
    </row>
    <row r="290" spans="13:24" ht="14.25">
      <c r="M290" s="123"/>
      <c r="N290" s="123"/>
      <c r="O290" s="123"/>
      <c r="P290" s="123"/>
      <c r="Q290" s="123"/>
      <c r="R290" s="123"/>
      <c r="S290" s="123"/>
      <c r="X290" s="123"/>
    </row>
    <row r="291" spans="13:24" ht="14.25">
      <c r="M291" s="123"/>
      <c r="N291" s="123"/>
      <c r="O291" s="123"/>
      <c r="P291" s="123"/>
      <c r="Q291" s="123"/>
      <c r="R291" s="123"/>
      <c r="S291" s="123"/>
      <c r="X291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B38"/>
  <sheetViews>
    <sheetView zoomScale="80" zoomScaleNormal="80" zoomScalePageLayoutView="0" workbookViewId="0" topLeftCell="A1">
      <pane xSplit="3" ySplit="2" topLeftCell="O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S37" sqref="S37"/>
    </sheetView>
  </sheetViews>
  <sheetFormatPr defaultColWidth="9.140625" defaultRowHeight="12.75"/>
  <cols>
    <col min="1" max="1" width="2.7109375" style="22" customWidth="1"/>
    <col min="2" max="2" width="38.421875" style="10" customWidth="1"/>
    <col min="3" max="3" width="1.421875" style="10" customWidth="1"/>
    <col min="4" max="6" width="10.00390625" style="75" bestFit="1" customWidth="1"/>
    <col min="7" max="7" width="10.00390625" style="75" customWidth="1"/>
    <col min="8" max="8" width="2.57421875" style="75" customWidth="1"/>
    <col min="9" max="9" width="10.00390625" style="75" bestFit="1" customWidth="1"/>
    <col min="10" max="10" width="9.8515625" style="75" bestFit="1" customWidth="1"/>
    <col min="11" max="11" width="9.8515625" style="75" customWidth="1"/>
    <col min="12" max="12" width="9.8515625" style="75" bestFit="1" customWidth="1"/>
    <col min="13" max="19" width="9.8515625" style="75" customWidth="1"/>
    <col min="20" max="20" width="9.8515625" style="121" bestFit="1" customWidth="1"/>
    <col min="21" max="21" width="7.8515625" style="75" customWidth="1"/>
    <col min="22" max="22" width="8.7109375" style="75" bestFit="1" customWidth="1"/>
    <col min="23" max="23" width="3.57421875" style="75" customWidth="1"/>
    <col min="24" max="24" width="9.8515625" style="75" customWidth="1"/>
    <col min="25" max="25" width="9.28125" style="121" customWidth="1"/>
    <col min="26" max="26" width="8.57421875" style="75" customWidth="1"/>
    <col min="27" max="27" width="9.140625" style="22" customWidth="1"/>
    <col min="28" max="28" width="10.8515625" style="22" bestFit="1" customWidth="1"/>
    <col min="29" max="16384" width="9.140625" style="22" customWidth="1"/>
  </cols>
  <sheetData>
    <row r="1" spans="1:26" s="42" customFormat="1" ht="20.25">
      <c r="A1" s="41" t="s">
        <v>56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324" customFormat="1" ht="45">
      <c r="A2" s="473" t="s">
        <v>85</v>
      </c>
      <c r="B2" s="473"/>
      <c r="C2" s="473"/>
      <c r="D2" s="323" t="s">
        <v>65</v>
      </c>
      <c r="E2" s="323" t="s">
        <v>236</v>
      </c>
      <c r="F2" s="323" t="s">
        <v>378</v>
      </c>
      <c r="G2" s="323" t="s">
        <v>407</v>
      </c>
      <c r="H2" s="323"/>
      <c r="I2" s="323" t="s">
        <v>2</v>
      </c>
      <c r="J2" s="323" t="s">
        <v>3</v>
      </c>
      <c r="K2" s="323" t="s">
        <v>4</v>
      </c>
      <c r="L2" s="323" t="s">
        <v>235</v>
      </c>
      <c r="M2" s="323" t="s">
        <v>351</v>
      </c>
      <c r="N2" s="323" t="s">
        <v>361</v>
      </c>
      <c r="O2" s="323" t="s">
        <v>372</v>
      </c>
      <c r="P2" s="323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W2" s="323"/>
      <c r="X2" s="323" t="s">
        <v>378</v>
      </c>
      <c r="Y2" s="323" t="s">
        <v>407</v>
      </c>
      <c r="Z2" s="323" t="s">
        <v>408</v>
      </c>
    </row>
    <row r="3" spans="2:3" ht="6.75" customHeight="1">
      <c r="B3" s="26"/>
      <c r="C3" s="70"/>
    </row>
    <row r="4" spans="1:25" ht="15">
      <c r="A4" s="71" t="s">
        <v>108</v>
      </c>
      <c r="B4" s="22"/>
      <c r="C4" s="22"/>
      <c r="Y4" s="124"/>
    </row>
    <row r="5" spans="2:28" s="122" customFormat="1" ht="14.25">
      <c r="B5" s="33" t="s">
        <v>5</v>
      </c>
      <c r="C5" s="70"/>
      <c r="D5" s="75">
        <v>4301</v>
      </c>
      <c r="E5" s="75">
        <v>4455</v>
      </c>
      <c r="F5" s="75">
        <v>4318</v>
      </c>
      <c r="G5" s="75">
        <f>Y5</f>
        <v>4825</v>
      </c>
      <c r="H5" s="75"/>
      <c r="I5" s="75">
        <v>1076</v>
      </c>
      <c r="J5" s="72">
        <v>1112</v>
      </c>
      <c r="K5" s="72">
        <v>1140</v>
      </c>
      <c r="L5" s="72">
        <v>1127</v>
      </c>
      <c r="M5" s="72">
        <v>1066</v>
      </c>
      <c r="N5" s="72">
        <v>1067</v>
      </c>
      <c r="O5" s="72">
        <v>1079</v>
      </c>
      <c r="P5" s="72">
        <v>1106</v>
      </c>
      <c r="Q5" s="135">
        <v>1122</v>
      </c>
      <c r="R5" s="135">
        <v>1199</v>
      </c>
      <c r="S5" s="135">
        <v>1214</v>
      </c>
      <c r="T5" s="161">
        <f>Y5-Q5-R5-S5</f>
        <v>1290</v>
      </c>
      <c r="U5" s="123">
        <f>IF(AND(T5=0,S5=0),0,IF(OR(AND(T5&gt;0,S5&lt;=0),AND(T5&lt;0,S5&gt;=0)),"nm",IF(AND(T5&lt;0,S5&lt;0),IF(-(T5/S5-1)*100&lt;-100,"(&gt;100)",-(T5/S5-1)*100),IF((T5/S5-1)*100&gt;100,"&gt;100",(T5/S5-1)*100))))</f>
        <v>6.260296540362442</v>
      </c>
      <c r="V5" s="123">
        <f>IF(AND(T5=0,P5=0),0,IF(OR(AND(T5&gt;0,P5&lt;=0),AND(T5&lt;0,P5&gt;=0)),"nm",IF(AND(T5&lt;0,P5&lt;0),IF(-(T5/P5-1)*100&lt;-100,"(&gt;100)",-(T5/P5-1)*100),IF((T5/P5-1)*100&gt;100,"&gt;100",(T5/P5-1)*100))))</f>
        <v>16.636528028933096</v>
      </c>
      <c r="W5" s="123"/>
      <c r="X5" s="360">
        <v>4318</v>
      </c>
      <c r="Y5" s="424">
        <v>4825</v>
      </c>
      <c r="Z5" s="75">
        <f>IF(AND(Y5=0,X5=0),0,IF(OR(AND(Y5&gt;0,X5&lt;=0),AND(Y5&lt;0,X5&gt;=0)),"nm",IF(AND(Y5&lt;0,X5&lt;0),IF(-(Y5/X5-1)*100&lt;-100,"(&gt;100)",-(Y5/X5-1)*100),IF((Y5/X5-1)*100&gt;100,"&gt;100",(Y5/X5-1)*100))))</f>
        <v>11.741547012505782</v>
      </c>
      <c r="AB5" s="135"/>
    </row>
    <row r="6" spans="2:28" s="122" customFormat="1" ht="14.25">
      <c r="B6" s="33" t="s">
        <v>247</v>
      </c>
      <c r="C6" s="70"/>
      <c r="D6" s="75">
        <v>1274</v>
      </c>
      <c r="E6" s="75">
        <v>1394</v>
      </c>
      <c r="F6" s="75">
        <v>1397</v>
      </c>
      <c r="G6" s="75">
        <f aca="true" t="shared" si="0" ref="G6:G16">Y6</f>
        <v>1542</v>
      </c>
      <c r="H6" s="75"/>
      <c r="I6" s="75">
        <v>317</v>
      </c>
      <c r="J6" s="72">
        <v>358</v>
      </c>
      <c r="K6" s="72">
        <v>361</v>
      </c>
      <c r="L6" s="72">
        <v>358</v>
      </c>
      <c r="M6" s="72">
        <v>341</v>
      </c>
      <c r="N6" s="72">
        <v>358</v>
      </c>
      <c r="O6" s="72">
        <v>340</v>
      </c>
      <c r="P6" s="72">
        <v>358</v>
      </c>
      <c r="Q6" s="135">
        <v>416</v>
      </c>
      <c r="R6" s="135">
        <v>387</v>
      </c>
      <c r="S6" s="135">
        <v>397</v>
      </c>
      <c r="T6" s="161">
        <f aca="true" t="shared" si="1" ref="T6:T16">Y6-Q6-R6-S6</f>
        <v>342</v>
      </c>
      <c r="U6" s="123">
        <f>IF(AND(T6=0,S6=0),0,IF(OR(AND(T6&gt;0,S6&lt;=0),AND(T6&lt;0,S6&gt;=0)),"nm",IF(AND(T6&lt;0,S6&lt;0),IF(-(T6/S6-1)*100&lt;-100,"(&gt;100)",-(T6/S6-1)*100),IF((T6/S6-1)*100&gt;100,"&gt;100",(T6/S6-1)*100))))</f>
        <v>-13.85390428211587</v>
      </c>
      <c r="V6" s="123">
        <f aca="true" t="shared" si="2" ref="V6:V16">IF(AND(T6=0,P6=0),0,IF(OR(AND(T6&gt;0,P6&lt;=0),AND(T6&lt;0,P6&gt;=0)),"nm",IF(AND(T6&lt;0,P6&lt;0),IF(-(T6/P6-1)*100&lt;-100,"(&gt;100)",-(T6/P6-1)*100),IF((T6/P6-1)*100&gt;100,"&gt;100",(T6/P6-1)*100))))</f>
        <v>-4.469273743016755</v>
      </c>
      <c r="W6" s="123"/>
      <c r="X6" s="360">
        <v>1397</v>
      </c>
      <c r="Y6" s="424">
        <v>1542</v>
      </c>
      <c r="Z6" s="75">
        <f>IF(AND(Y6=0,X6=0),0,IF(OR(AND(Y6&gt;0,X6&lt;=0),AND(Y6&lt;0,X6&gt;=0)),"nm",IF(AND(Y6&lt;0,X6&lt;0),IF(-(Y6/X6-1)*100&lt;-100,"(&gt;100)",-(Y6/X6-1)*100),IF((Y6/X6-1)*100&gt;100,"&gt;100",(Y6/X6-1)*100))))</f>
        <v>10.37938439513242</v>
      </c>
      <c r="AB6" s="135"/>
    </row>
    <row r="7" spans="2:28" s="122" customFormat="1" ht="14.25">
      <c r="B7" s="122" t="s">
        <v>373</v>
      </c>
      <c r="C7" s="33"/>
      <c r="D7" s="75">
        <v>456</v>
      </c>
      <c r="E7" s="75">
        <v>754</v>
      </c>
      <c r="F7" s="75">
        <v>1351</v>
      </c>
      <c r="G7" s="75">
        <f t="shared" si="0"/>
        <v>1264</v>
      </c>
      <c r="H7" s="75"/>
      <c r="I7" s="75">
        <v>269</v>
      </c>
      <c r="J7" s="72">
        <v>322</v>
      </c>
      <c r="K7" s="72">
        <v>76</v>
      </c>
      <c r="L7" s="72">
        <v>87</v>
      </c>
      <c r="M7" s="72">
        <v>306</v>
      </c>
      <c r="N7" s="72">
        <v>390</v>
      </c>
      <c r="O7" s="72">
        <v>390</v>
      </c>
      <c r="P7" s="72">
        <v>265</v>
      </c>
      <c r="Q7" s="135">
        <v>371</v>
      </c>
      <c r="R7" s="135">
        <v>252</v>
      </c>
      <c r="S7" s="135">
        <v>357</v>
      </c>
      <c r="T7" s="161">
        <f t="shared" si="1"/>
        <v>284</v>
      </c>
      <c r="U7" s="123">
        <f aca="true" t="shared" si="3" ref="U7:U16">IF(AND(T7=0,S7=0),0,IF(OR(AND(T7&gt;0,S7&lt;=0),AND(T7&lt;0,S7&gt;=0)),"nm",IF(AND(T7&lt;0,S7&lt;0),IF(-(T7/S7-1)*100&lt;-100,"(&gt;100)",-(T7/S7-1)*100),IF((T7/S7-1)*100&gt;100,"&gt;100",(T7/S7-1)*100))))</f>
        <v>-20.44817927170869</v>
      </c>
      <c r="V7" s="123">
        <f>IF(AND(T7=0,P7=0),0,IF(OR(AND(T7&gt;0,P7&lt;=0),AND(T7&lt;0,P7&gt;=0)),"nm",IF(AND(T7&lt;0,P7&lt;0),IF(-(T7/P7-1)*100&lt;-100,"(&gt;100)",-(T7/P7-1)*100),IF((T7/P7-1)*100&gt;100,"&gt;100",(T7/P7-1)*100))))</f>
        <v>7.169811320754715</v>
      </c>
      <c r="W7" s="123"/>
      <c r="X7" s="360">
        <v>1351</v>
      </c>
      <c r="Y7" s="424">
        <v>1264</v>
      </c>
      <c r="Z7" s="75">
        <f aca="true" t="shared" si="4" ref="Z7:Z16">IF(AND(Y7=0,X7=0),0,IF(OR(AND(Y7&gt;0,X7&lt;=0),AND(Y7&lt;0,X7&gt;=0)),"nm",IF(AND(Y7&lt;0,X7&lt;0),IF(-(Y7/X7-1)*100&lt;-100,"(&gt;100)",-(Y7/X7-1)*100),IF((Y7/X7-1)*100&gt;100,"&gt;100",(Y7/X7-1)*100))))</f>
        <v>-6.4396743153219855</v>
      </c>
      <c r="AB7" s="135"/>
    </row>
    <row r="8" spans="2:28" s="122" customFormat="1" ht="14.25">
      <c r="B8" s="33" t="s">
        <v>6</v>
      </c>
      <c r="C8" s="70"/>
      <c r="D8" s="75">
        <v>6031</v>
      </c>
      <c r="E8" s="75">
        <v>6603</v>
      </c>
      <c r="F8" s="75">
        <v>7066</v>
      </c>
      <c r="G8" s="75">
        <f t="shared" si="0"/>
        <v>7631</v>
      </c>
      <c r="H8" s="75"/>
      <c r="I8" s="75">
        <v>1662</v>
      </c>
      <c r="J8" s="72">
        <v>1792</v>
      </c>
      <c r="K8" s="72">
        <v>1577</v>
      </c>
      <c r="L8" s="72">
        <v>1572</v>
      </c>
      <c r="M8" s="72">
        <v>1713</v>
      </c>
      <c r="N8" s="72">
        <v>1815</v>
      </c>
      <c r="O8" s="72">
        <v>1809</v>
      </c>
      <c r="P8" s="72">
        <v>1729</v>
      </c>
      <c r="Q8" s="135">
        <v>1909</v>
      </c>
      <c r="R8" s="135">
        <v>1838</v>
      </c>
      <c r="S8" s="135">
        <v>1968</v>
      </c>
      <c r="T8" s="161">
        <f t="shared" si="1"/>
        <v>1916</v>
      </c>
      <c r="U8" s="123">
        <f t="shared" si="3"/>
        <v>-2.6422764227642226</v>
      </c>
      <c r="V8" s="123">
        <f t="shared" si="2"/>
        <v>10.815500289184499</v>
      </c>
      <c r="W8" s="123"/>
      <c r="X8" s="360">
        <v>7066</v>
      </c>
      <c r="Y8" s="424">
        <v>7631</v>
      </c>
      <c r="Z8" s="75">
        <f>IF(AND(Y8=0,X8=0),0,IF(OR(AND(Y8&gt;0,X8&lt;=0),AND(Y8&lt;0,X8&gt;=0)),"nm",IF(AND(Y8&lt;0,X8&lt;0),IF(-(Y8/X8-1)*100&lt;-100,"(&gt;100)",-(Y8/X8-1)*100),IF((Y8/X8-1)*100&gt;100,"&gt;100",(Y8/X8-1)*100))))</f>
        <v>7.996037362015285</v>
      </c>
      <c r="AB8" s="135"/>
    </row>
    <row r="9" spans="2:28" s="122" customFormat="1" ht="14.25">
      <c r="B9" s="33" t="s">
        <v>0</v>
      </c>
      <c r="C9" s="33"/>
      <c r="D9" s="75">
        <v>2610</v>
      </c>
      <c r="E9" s="75">
        <v>2604</v>
      </c>
      <c r="F9" s="75">
        <v>2925</v>
      </c>
      <c r="G9" s="75">
        <f t="shared" si="0"/>
        <v>3303</v>
      </c>
      <c r="H9" s="75"/>
      <c r="I9" s="75">
        <v>638</v>
      </c>
      <c r="J9" s="72">
        <v>631</v>
      </c>
      <c r="K9" s="72">
        <v>635</v>
      </c>
      <c r="L9" s="72">
        <v>700</v>
      </c>
      <c r="M9" s="72">
        <v>702</v>
      </c>
      <c r="N9" s="72">
        <v>717</v>
      </c>
      <c r="O9" s="72">
        <v>726</v>
      </c>
      <c r="P9" s="72">
        <v>780</v>
      </c>
      <c r="Q9" s="135">
        <v>773</v>
      </c>
      <c r="R9" s="135">
        <v>798</v>
      </c>
      <c r="S9" s="135">
        <v>847</v>
      </c>
      <c r="T9" s="161">
        <f t="shared" si="1"/>
        <v>885</v>
      </c>
      <c r="U9" s="123">
        <f t="shared" si="3"/>
        <v>4.4864226682408415</v>
      </c>
      <c r="V9" s="123">
        <f t="shared" si="2"/>
        <v>13.461538461538458</v>
      </c>
      <c r="W9" s="123"/>
      <c r="X9" s="360">
        <v>2925</v>
      </c>
      <c r="Y9" s="424">
        <v>3303</v>
      </c>
      <c r="Z9" s="75">
        <f t="shared" si="4"/>
        <v>12.923076923076927</v>
      </c>
      <c r="AB9" s="135"/>
    </row>
    <row r="10" spans="2:28" s="122" customFormat="1" ht="14.25">
      <c r="B10" s="33" t="s">
        <v>7</v>
      </c>
      <c r="C10" s="70"/>
      <c r="D10" s="75">
        <v>3421</v>
      </c>
      <c r="E10" s="75">
        <v>3999</v>
      </c>
      <c r="F10" s="75">
        <v>4141</v>
      </c>
      <c r="G10" s="75">
        <f t="shared" si="0"/>
        <v>4328</v>
      </c>
      <c r="H10" s="75"/>
      <c r="I10" s="75">
        <v>1024</v>
      </c>
      <c r="J10" s="72">
        <v>1161</v>
      </c>
      <c r="K10" s="72">
        <v>942</v>
      </c>
      <c r="L10" s="72">
        <v>872</v>
      </c>
      <c r="M10" s="72">
        <v>1011</v>
      </c>
      <c r="N10" s="72">
        <v>1098</v>
      </c>
      <c r="O10" s="72">
        <v>1083</v>
      </c>
      <c r="P10" s="72">
        <v>949</v>
      </c>
      <c r="Q10" s="135">
        <v>1136</v>
      </c>
      <c r="R10" s="135">
        <v>1040</v>
      </c>
      <c r="S10" s="135">
        <v>1121</v>
      </c>
      <c r="T10" s="161">
        <f t="shared" si="1"/>
        <v>1031</v>
      </c>
      <c r="U10" s="123">
        <f>IF(AND(T10=0,S10=0),0,IF(OR(AND(T10&gt;0,S10&lt;=0),AND(T10&lt;0,S10&gt;=0)),"nm",IF(AND(T10&lt;0,S10&lt;0),IF(-(T10/S10-1)*100&lt;-100,"(&gt;100)",-(T10/S10-1)*100),IF((T10/S10-1)*100&gt;100,"&gt;100",(T10/S10-1)*100))))</f>
        <v>-8.028545941124</v>
      </c>
      <c r="V10" s="123">
        <f>IF(AND(T10=0,P10=0),0,IF(OR(AND(T10&gt;0,P10&lt;=0),AND(T10&lt;0,P10&gt;=0)),"nm",IF(AND(T10&lt;0,P10&lt;0),IF(-(T10/P10-1)*100&lt;-100,"(&gt;100)",-(T10/P10-1)*100),IF((T10/P10-1)*100&gt;100,"&gt;100",(T10/P10-1)*100))))</f>
        <v>8.640674394099058</v>
      </c>
      <c r="W10" s="123"/>
      <c r="X10" s="360">
        <v>4141</v>
      </c>
      <c r="Y10" s="424">
        <v>4328</v>
      </c>
      <c r="Z10" s="75">
        <f t="shared" si="4"/>
        <v>4.515817435402081</v>
      </c>
      <c r="AB10" s="135"/>
    </row>
    <row r="11" spans="2:28" s="122" customFormat="1" ht="14.25">
      <c r="B11" s="33" t="s">
        <v>8</v>
      </c>
      <c r="C11" s="33"/>
      <c r="D11" s="75">
        <v>784</v>
      </c>
      <c r="E11" s="75">
        <v>1529</v>
      </c>
      <c r="F11" s="75">
        <v>911</v>
      </c>
      <c r="G11" s="75">
        <f t="shared" si="0"/>
        <v>722</v>
      </c>
      <c r="H11" s="75"/>
      <c r="I11" s="75">
        <v>414</v>
      </c>
      <c r="J11" s="72">
        <v>466</v>
      </c>
      <c r="K11" s="72">
        <v>265</v>
      </c>
      <c r="L11" s="72">
        <v>384</v>
      </c>
      <c r="M11" s="72">
        <v>355</v>
      </c>
      <c r="N11" s="72">
        <v>204</v>
      </c>
      <c r="O11" s="72">
        <v>195</v>
      </c>
      <c r="P11" s="72">
        <v>157</v>
      </c>
      <c r="Q11" s="135">
        <v>125</v>
      </c>
      <c r="R11" s="135">
        <v>137</v>
      </c>
      <c r="S11" s="135">
        <v>231</v>
      </c>
      <c r="T11" s="161">
        <f t="shared" si="1"/>
        <v>229</v>
      </c>
      <c r="U11" s="123">
        <f t="shared" si="3"/>
        <v>-0.8658008658008698</v>
      </c>
      <c r="V11" s="123">
        <f t="shared" si="2"/>
        <v>45.85987261146496</v>
      </c>
      <c r="W11" s="123"/>
      <c r="X11" s="360">
        <v>911</v>
      </c>
      <c r="Y11" s="424">
        <v>722</v>
      </c>
      <c r="Z11" s="75">
        <f t="shared" si="4"/>
        <v>-20.746432491767287</v>
      </c>
      <c r="AB11" s="135"/>
    </row>
    <row r="12" spans="2:28" s="122" customFormat="1" ht="14.25">
      <c r="B12" s="33" t="s">
        <v>9</v>
      </c>
      <c r="C12" s="33"/>
      <c r="D12" s="75">
        <v>2712</v>
      </c>
      <c r="E12" s="75">
        <v>2536</v>
      </c>
      <c r="F12" s="75">
        <v>3332</v>
      </c>
      <c r="G12" s="75">
        <f t="shared" si="0"/>
        <v>3733</v>
      </c>
      <c r="H12" s="75"/>
      <c r="I12" s="75">
        <v>630</v>
      </c>
      <c r="J12" s="72">
        <v>708</v>
      </c>
      <c r="K12" s="72">
        <v>704</v>
      </c>
      <c r="L12" s="72">
        <v>494</v>
      </c>
      <c r="M12" s="72">
        <v>678</v>
      </c>
      <c r="N12" s="72">
        <v>919</v>
      </c>
      <c r="O12" s="72">
        <v>919</v>
      </c>
      <c r="P12" s="72">
        <v>816</v>
      </c>
      <c r="Q12" s="135">
        <v>1035</v>
      </c>
      <c r="R12" s="135">
        <v>934</v>
      </c>
      <c r="S12" s="135">
        <v>927</v>
      </c>
      <c r="T12" s="161">
        <f t="shared" si="1"/>
        <v>837</v>
      </c>
      <c r="U12" s="123">
        <f t="shared" si="3"/>
        <v>-9.708737864077666</v>
      </c>
      <c r="V12" s="123">
        <f>IF(AND(T12=0,P12=0),0,IF(OR(AND(T12&gt;0,P12&lt;=0),AND(T12&lt;0,P12&gt;=0)),"nm",IF(AND(T12&lt;0,P12&lt;0),IF(-(T12/P12-1)*100&lt;-100,"(&gt;100)",-(T12/P12-1)*100),IF((T12/P12-1)*100&gt;100,"&gt;100",(T12/P12-1)*100))))</f>
        <v>2.5735294117646967</v>
      </c>
      <c r="W12" s="123"/>
      <c r="X12" s="360">
        <v>3332</v>
      </c>
      <c r="Y12" s="424">
        <v>3733</v>
      </c>
      <c r="Z12" s="75">
        <f t="shared" si="4"/>
        <v>12.03481392557022</v>
      </c>
      <c r="AB12" s="135"/>
    </row>
    <row r="13" spans="2:28" s="122" customFormat="1" ht="14.25">
      <c r="B13" s="33" t="s">
        <v>374</v>
      </c>
      <c r="C13" s="33"/>
      <c r="D13" s="75">
        <v>2056</v>
      </c>
      <c r="E13" s="75">
        <v>2064</v>
      </c>
      <c r="F13" s="75">
        <v>2650</v>
      </c>
      <c r="G13" s="75">
        <f t="shared" si="0"/>
        <v>3035</v>
      </c>
      <c r="H13" s="75"/>
      <c r="I13" s="75">
        <v>456</v>
      </c>
      <c r="J13" s="72">
        <v>552</v>
      </c>
      <c r="K13" s="72">
        <v>563</v>
      </c>
      <c r="L13" s="72">
        <v>493</v>
      </c>
      <c r="M13" s="72">
        <v>532</v>
      </c>
      <c r="N13" s="72">
        <v>718</v>
      </c>
      <c r="O13" s="72">
        <v>722</v>
      </c>
      <c r="P13" s="72">
        <v>678</v>
      </c>
      <c r="Q13" s="135">
        <v>807</v>
      </c>
      <c r="R13" s="135">
        <v>735</v>
      </c>
      <c r="S13" s="135">
        <v>762</v>
      </c>
      <c r="T13" s="161">
        <f t="shared" si="1"/>
        <v>731</v>
      </c>
      <c r="U13" s="123">
        <f t="shared" si="3"/>
        <v>-4.06824146981627</v>
      </c>
      <c r="V13" s="123">
        <f t="shared" si="2"/>
        <v>7.8171091445427665</v>
      </c>
      <c r="W13" s="123"/>
      <c r="X13" s="360">
        <v>2650</v>
      </c>
      <c r="Y13" s="424">
        <v>3035</v>
      </c>
      <c r="Z13" s="75">
        <f t="shared" si="4"/>
        <v>14.52830188679246</v>
      </c>
      <c r="AB13" s="135"/>
    </row>
    <row r="14" spans="2:28" s="122" customFormat="1" ht="14.25">
      <c r="B14" s="33" t="s">
        <v>366</v>
      </c>
      <c r="C14" s="33"/>
      <c r="D14" s="75">
        <v>0</v>
      </c>
      <c r="E14" s="75">
        <v>0</v>
      </c>
      <c r="F14" s="75">
        <v>-1018</v>
      </c>
      <c r="G14" s="75">
        <f t="shared" si="0"/>
        <v>0</v>
      </c>
      <c r="H14" s="75"/>
      <c r="I14" s="136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-1018</v>
      </c>
      <c r="O14" s="282">
        <v>0</v>
      </c>
      <c r="P14" s="282">
        <v>0</v>
      </c>
      <c r="Q14" s="136">
        <v>0</v>
      </c>
      <c r="R14" s="136">
        <v>0</v>
      </c>
      <c r="S14" s="136">
        <v>0</v>
      </c>
      <c r="T14" s="161">
        <f t="shared" si="1"/>
        <v>0</v>
      </c>
      <c r="U14" s="123">
        <f>IF(AND(T14=0,S14=0),0,IF(OR(AND(T14&gt;0,S14&lt;=0),AND(T14&lt;0,S14&gt;=0)),"nm",IF(AND(T14&lt;0,S14&lt;0),IF(-(T14/S14-1)*100&lt;-100,"(&gt;100)",-(T14/S14-1)*100),IF((T14/S14-1)*100&gt;100,"&gt;100",(T14/S14-1)*100))))</f>
        <v>0</v>
      </c>
      <c r="V14" s="123">
        <f t="shared" si="2"/>
        <v>0</v>
      </c>
      <c r="W14" s="123"/>
      <c r="X14" s="360">
        <v>-1018</v>
      </c>
      <c r="Y14" s="425">
        <v>0</v>
      </c>
      <c r="Z14" s="75">
        <f>IF(AND(Y14=0,X14=0),0,IF(OR(AND(Y14&gt;0,X14&lt;=0),AND(Y14&lt;0,X14&gt;=0)),"nm",IF(AND(Y14&lt;0,X14&lt;0),IF(-(Y14/X14-1)*100&lt;-100,"(&gt;100)",-(Y14/X14-1)*100),IF((Y14/X14-1)*100&gt;100,"&gt;100",(Y14/X14-1)*100))))</f>
        <v>-100</v>
      </c>
      <c r="AB14" s="135"/>
    </row>
    <row r="15" spans="2:28" s="122" customFormat="1" ht="14.25">
      <c r="B15" s="33" t="s">
        <v>27</v>
      </c>
      <c r="C15" s="33"/>
      <c r="D15" s="75">
        <v>-127</v>
      </c>
      <c r="E15" s="75">
        <v>-23</v>
      </c>
      <c r="F15" s="75">
        <v>0</v>
      </c>
      <c r="G15" s="75">
        <f t="shared" si="0"/>
        <v>0</v>
      </c>
      <c r="H15" s="75"/>
      <c r="I15" s="75">
        <v>-23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136">
        <v>0</v>
      </c>
      <c r="R15" s="136">
        <v>0</v>
      </c>
      <c r="S15" s="136">
        <v>0</v>
      </c>
      <c r="T15" s="161">
        <f t="shared" si="1"/>
        <v>0</v>
      </c>
      <c r="U15" s="123">
        <f t="shared" si="3"/>
        <v>0</v>
      </c>
      <c r="V15" s="123">
        <f t="shared" si="2"/>
        <v>0</v>
      </c>
      <c r="W15" s="123"/>
      <c r="X15" s="360">
        <v>0</v>
      </c>
      <c r="Y15" s="425">
        <v>0</v>
      </c>
      <c r="Z15" s="75">
        <f t="shared" si="4"/>
        <v>0</v>
      </c>
      <c r="AB15" s="135"/>
    </row>
    <row r="16" spans="2:28" s="122" customFormat="1" ht="28.5">
      <c r="B16" s="33" t="s">
        <v>375</v>
      </c>
      <c r="C16" s="33"/>
      <c r="D16" s="75">
        <v>1929</v>
      </c>
      <c r="E16" s="75">
        <v>2041</v>
      </c>
      <c r="F16" s="75">
        <v>1632</v>
      </c>
      <c r="G16" s="75">
        <f t="shared" si="0"/>
        <v>3035</v>
      </c>
      <c r="H16" s="75"/>
      <c r="I16" s="75">
        <v>433</v>
      </c>
      <c r="J16" s="72">
        <v>552</v>
      </c>
      <c r="K16" s="72">
        <v>563</v>
      </c>
      <c r="L16" s="72">
        <v>493</v>
      </c>
      <c r="M16" s="72">
        <v>532</v>
      </c>
      <c r="N16" s="72">
        <v>-300</v>
      </c>
      <c r="O16" s="72">
        <v>722</v>
      </c>
      <c r="P16" s="72">
        <v>678</v>
      </c>
      <c r="Q16" s="135">
        <v>807</v>
      </c>
      <c r="R16" s="135">
        <v>735</v>
      </c>
      <c r="S16" s="135">
        <v>762</v>
      </c>
      <c r="T16" s="161">
        <f t="shared" si="1"/>
        <v>731</v>
      </c>
      <c r="U16" s="123">
        <f t="shared" si="3"/>
        <v>-4.06824146981627</v>
      </c>
      <c r="V16" s="123">
        <f t="shared" si="2"/>
        <v>7.8171091445427665</v>
      </c>
      <c r="W16" s="123"/>
      <c r="X16" s="360">
        <v>1632</v>
      </c>
      <c r="Y16" s="424">
        <v>3035</v>
      </c>
      <c r="Z16" s="75">
        <f t="shared" si="4"/>
        <v>85.96813725490196</v>
      </c>
      <c r="AB16" s="135"/>
    </row>
    <row r="17" spans="2:28" ht="14.25">
      <c r="B17" s="22"/>
      <c r="C17" s="22"/>
      <c r="J17" s="72"/>
      <c r="K17" s="72"/>
      <c r="L17" s="72"/>
      <c r="M17" s="72"/>
      <c r="N17" s="72"/>
      <c r="O17" s="72"/>
      <c r="P17" s="72"/>
      <c r="Q17" s="180"/>
      <c r="R17" s="180"/>
      <c r="S17" s="180"/>
      <c r="T17" s="124"/>
      <c r="X17" s="72"/>
      <c r="Y17" s="124"/>
      <c r="AB17" s="135"/>
    </row>
    <row r="18" spans="1:28" ht="15">
      <c r="A18" s="71" t="s">
        <v>109</v>
      </c>
      <c r="B18" s="22"/>
      <c r="C18" s="22"/>
      <c r="J18" s="72"/>
      <c r="K18" s="72"/>
      <c r="L18" s="72"/>
      <c r="M18" s="72"/>
      <c r="N18" s="72"/>
      <c r="O18" s="72"/>
      <c r="P18" s="72"/>
      <c r="Q18" s="180"/>
      <c r="R18" s="180"/>
      <c r="S18" s="180"/>
      <c r="T18" s="124"/>
      <c r="X18" s="72"/>
      <c r="Y18" s="124"/>
      <c r="AB18" s="135"/>
    </row>
    <row r="19" spans="2:28" s="122" customFormat="1" ht="14.25">
      <c r="B19" s="33" t="s">
        <v>17</v>
      </c>
      <c r="C19" s="33"/>
      <c r="D19" s="75">
        <v>126481</v>
      </c>
      <c r="E19" s="75">
        <v>130583</v>
      </c>
      <c r="F19" s="75">
        <v>152094</v>
      </c>
      <c r="G19" s="75">
        <f aca="true" t="shared" si="5" ref="G19:G24">Y19</f>
        <v>194720</v>
      </c>
      <c r="H19" s="75"/>
      <c r="I19" s="75">
        <v>130557</v>
      </c>
      <c r="J19" s="72">
        <v>127970</v>
      </c>
      <c r="K19" s="72">
        <v>128308</v>
      </c>
      <c r="L19" s="72">
        <v>130583</v>
      </c>
      <c r="M19" s="72">
        <v>133908</v>
      </c>
      <c r="N19" s="72">
        <v>146070</v>
      </c>
      <c r="O19" s="72">
        <v>147785</v>
      </c>
      <c r="P19" s="72">
        <v>152094</v>
      </c>
      <c r="Q19" s="334">
        <v>157455</v>
      </c>
      <c r="R19" s="334">
        <v>168706</v>
      </c>
      <c r="S19" s="334">
        <v>185630</v>
      </c>
      <c r="T19" s="393">
        <f aca="true" t="shared" si="6" ref="T19:T24">Y19</f>
        <v>194720</v>
      </c>
      <c r="U19" s="123">
        <f aca="true" t="shared" si="7" ref="U19:U24">IF(AND(T19=0,S19=0),0,IF(OR(AND(T19&gt;0,S19&lt;=0),AND(T19&lt;0,S19&gt;=0)),"nm",IF(AND(T19&lt;0,S19&lt;0),IF(-(T19/S19-1)*100&lt;-100,"(&gt;100)",-(T19/S19-1)*100),IF((T19/S19-1)*100&gt;100,"&gt;100",(T19/S19-1)*100))))</f>
        <v>4.896837795614939</v>
      </c>
      <c r="V19" s="123">
        <f aca="true" t="shared" si="8" ref="V19:V24">IF(AND(T19=0,P19=0),0,IF(OR(AND(T19&gt;0,P19&lt;=0),AND(T19&lt;0,P19&gt;=0)),"nm",IF(AND(T19&lt;0,P19&lt;0),IF(-(T19/P19-1)*100&lt;-100,"(&gt;100)",-(T19/P19-1)*100),IF((T19/P19-1)*100&gt;100,"&gt;100",(T19/P19-1)*100))))</f>
        <v>28.026089129091215</v>
      </c>
      <c r="W19" s="75"/>
      <c r="X19" s="72">
        <v>152094</v>
      </c>
      <c r="Y19" s="393">
        <v>194720</v>
      </c>
      <c r="Z19" s="75">
        <f aca="true" t="shared" si="9" ref="Z19:Z24">IF(AND(Y19=0,X19=0),0,IF(OR(AND(Y19&gt;0,X19&lt;=0),AND(Y19&lt;0,X19&gt;=0)),"nm",IF(AND(Y19&lt;0,X19&lt;0),IF(-(Y19/X19-1)*100&lt;-100,"(&gt;100)",-(Y19/X19-1)*100),IF((Y19/X19-1)*100&gt;100,"&gt;100",(Y19/X19-1)*100))))</f>
        <v>28.026089129091215</v>
      </c>
      <c r="AB19" s="135"/>
    </row>
    <row r="20" spans="2:28" s="122" customFormat="1" ht="14.25">
      <c r="B20" s="33" t="s">
        <v>18</v>
      </c>
      <c r="C20" s="33"/>
      <c r="D20" s="75">
        <v>22159</v>
      </c>
      <c r="E20" s="75">
        <v>24189</v>
      </c>
      <c r="F20" s="75">
        <v>23298</v>
      </c>
      <c r="G20" s="75">
        <f t="shared" si="5"/>
        <v>27183</v>
      </c>
      <c r="H20" s="75"/>
      <c r="I20" s="75">
        <v>30261</v>
      </c>
      <c r="J20" s="72">
        <v>35204</v>
      </c>
      <c r="K20" s="72">
        <v>33365</v>
      </c>
      <c r="L20" s="72">
        <v>24189</v>
      </c>
      <c r="M20" s="72">
        <v>18672</v>
      </c>
      <c r="N20" s="72">
        <v>21846</v>
      </c>
      <c r="O20" s="72">
        <v>25820</v>
      </c>
      <c r="P20" s="72">
        <v>23298</v>
      </c>
      <c r="Q20" s="334">
        <v>26097</v>
      </c>
      <c r="R20" s="334">
        <v>24577</v>
      </c>
      <c r="S20" s="334">
        <v>31009</v>
      </c>
      <c r="T20" s="393">
        <f t="shared" si="6"/>
        <v>27183</v>
      </c>
      <c r="U20" s="123">
        <f t="shared" si="7"/>
        <v>-12.338353381276402</v>
      </c>
      <c r="V20" s="123">
        <f t="shared" si="8"/>
        <v>16.675251094514554</v>
      </c>
      <c r="W20" s="75"/>
      <c r="X20" s="72">
        <v>23298</v>
      </c>
      <c r="Y20" s="393">
        <v>27183</v>
      </c>
      <c r="Z20" s="75">
        <f t="shared" si="9"/>
        <v>16.675251094514554</v>
      </c>
      <c r="AB20" s="135"/>
    </row>
    <row r="21" spans="2:28" s="122" customFormat="1" ht="14.25">
      <c r="B21" s="33" t="s">
        <v>10</v>
      </c>
      <c r="C21" s="33"/>
      <c r="D21" s="75">
        <v>256718</v>
      </c>
      <c r="E21" s="75">
        <v>258644</v>
      </c>
      <c r="F21" s="75">
        <v>283710</v>
      </c>
      <c r="G21" s="75">
        <f t="shared" si="5"/>
        <v>340847</v>
      </c>
      <c r="H21" s="75"/>
      <c r="I21" s="75">
        <v>273252</v>
      </c>
      <c r="J21" s="72">
        <v>262948</v>
      </c>
      <c r="K21" s="72">
        <v>259470</v>
      </c>
      <c r="L21" s="72">
        <v>258644</v>
      </c>
      <c r="M21" s="72">
        <v>262036</v>
      </c>
      <c r="N21" s="72">
        <v>276250</v>
      </c>
      <c r="O21" s="72">
        <v>279436</v>
      </c>
      <c r="P21" s="72">
        <v>283710</v>
      </c>
      <c r="Q21" s="334">
        <v>292937</v>
      </c>
      <c r="R21" s="334">
        <v>309492</v>
      </c>
      <c r="S21" s="334">
        <v>338641</v>
      </c>
      <c r="T21" s="393">
        <f t="shared" si="6"/>
        <v>340847</v>
      </c>
      <c r="U21" s="123">
        <f t="shared" si="7"/>
        <v>0.6514273227400169</v>
      </c>
      <c r="V21" s="123">
        <f>IF(AND(T21=0,P21=0),0,IF(OR(AND(T21&gt;0,P21&lt;=0),AND(T21&lt;0,P21&gt;=0)),"nm",IF(AND(T21&lt;0,P21&lt;0),IF(-(T21/P21-1)*100&lt;-100,"(&gt;100)",-(T21/P21-1)*100),IF((T21/P21-1)*100&gt;100,"&gt;100",(T21/P21-1)*100))))</f>
        <v>20.139226675125997</v>
      </c>
      <c r="W21" s="75"/>
      <c r="X21" s="72">
        <v>283710</v>
      </c>
      <c r="Y21" s="393">
        <v>340847</v>
      </c>
      <c r="Z21" s="75">
        <f>IF(AND(Y21=0,X21=0),0,IF(OR(AND(Y21&gt;0,X21&lt;=0),AND(Y21&lt;0,X21&gt;=0)),"nm",IF(AND(Y21&lt;0,X21&lt;0),IF(-(Y21/X21-1)*100&lt;-100,"(&gt;100)",-(Y21/X21-1)*100),IF((Y21/X21-1)*100&gt;100,"&gt;100",(Y21/X21-1)*100))))</f>
        <v>20.139226675125997</v>
      </c>
      <c r="AB21" s="135"/>
    </row>
    <row r="22" spans="2:28" s="122" customFormat="1" ht="14.25">
      <c r="B22" s="33" t="s">
        <v>21</v>
      </c>
      <c r="C22" s="33"/>
      <c r="D22" s="75">
        <v>169858</v>
      </c>
      <c r="E22" s="75">
        <v>183432</v>
      </c>
      <c r="F22" s="75">
        <v>193692</v>
      </c>
      <c r="G22" s="75">
        <f t="shared" si="5"/>
        <v>225346</v>
      </c>
      <c r="H22" s="75"/>
      <c r="I22" s="75">
        <v>179818</v>
      </c>
      <c r="J22" s="72">
        <v>179033</v>
      </c>
      <c r="K22" s="72">
        <v>180185</v>
      </c>
      <c r="L22" s="72">
        <v>183432</v>
      </c>
      <c r="M22" s="72">
        <v>181560</v>
      </c>
      <c r="N22" s="72">
        <v>183929</v>
      </c>
      <c r="O22" s="72">
        <v>185211</v>
      </c>
      <c r="P22" s="72">
        <v>193692</v>
      </c>
      <c r="Q22" s="334">
        <v>199536</v>
      </c>
      <c r="R22" s="334">
        <v>210536</v>
      </c>
      <c r="S22" s="334">
        <v>219714</v>
      </c>
      <c r="T22" s="393">
        <f t="shared" si="6"/>
        <v>225346</v>
      </c>
      <c r="U22" s="123">
        <f t="shared" si="7"/>
        <v>2.5633323320316315</v>
      </c>
      <c r="V22" s="123">
        <f>IF(AND(T22=0,P22=0),0,IF(OR(AND(T22&gt;0,P22&lt;=0),AND(T22&lt;0,P22&gt;=0)),"nm",IF(AND(T22&lt;0,P22&lt;0),IF(-(T22/P22-1)*100&lt;-100,"(&gt;100)",-(T22/P22-1)*100),IF((T22/P22-1)*100&gt;100,"&gt;100",(T22/P22-1)*100))))</f>
        <v>16.342440575759444</v>
      </c>
      <c r="W22" s="75"/>
      <c r="X22" s="72">
        <v>193692</v>
      </c>
      <c r="Y22" s="393">
        <v>225346</v>
      </c>
      <c r="Z22" s="75">
        <f>IF(AND(Y22=0,X22=0),0,IF(OR(AND(Y22&gt;0,X22&lt;=0),AND(Y22&lt;0,X22&gt;=0)),"nm",IF(AND(Y22&lt;0,X22&lt;0),IF(-(Y22/X22-1)*100&lt;-100,"(&gt;100)",-(Y22/X22-1)*100),IF((Y22/X22-1)*100&gt;100,"&gt;100",(Y22/X22-1)*100))))</f>
        <v>16.342440575759444</v>
      </c>
      <c r="AB22" s="135"/>
    </row>
    <row r="23" spans="2:28" s="122" customFormat="1" ht="14.25">
      <c r="B23" s="33" t="s">
        <v>11</v>
      </c>
      <c r="C23" s="33"/>
      <c r="D23" s="75">
        <v>232715</v>
      </c>
      <c r="E23" s="75">
        <v>229145</v>
      </c>
      <c r="F23" s="75">
        <v>250608</v>
      </c>
      <c r="G23" s="75">
        <f t="shared" si="5"/>
        <v>307778</v>
      </c>
      <c r="H23" s="75"/>
      <c r="I23" s="75">
        <v>244923</v>
      </c>
      <c r="J23" s="72">
        <v>234274</v>
      </c>
      <c r="K23" s="72">
        <v>230128</v>
      </c>
      <c r="L23" s="72">
        <v>229145</v>
      </c>
      <c r="M23" s="72">
        <v>231716</v>
      </c>
      <c r="N23" s="72">
        <v>246522</v>
      </c>
      <c r="O23" s="72">
        <v>248969</v>
      </c>
      <c r="P23" s="72">
        <v>250608</v>
      </c>
      <c r="Q23" s="334">
        <v>259986</v>
      </c>
      <c r="R23" s="334">
        <v>277208</v>
      </c>
      <c r="S23" s="334">
        <v>306035</v>
      </c>
      <c r="T23" s="393">
        <f t="shared" si="6"/>
        <v>307778</v>
      </c>
      <c r="U23" s="123">
        <f t="shared" si="7"/>
        <v>0.5695426993644448</v>
      </c>
      <c r="V23" s="123">
        <f t="shared" si="8"/>
        <v>22.812519951478016</v>
      </c>
      <c r="W23" s="75"/>
      <c r="X23" s="72">
        <v>250608</v>
      </c>
      <c r="Y23" s="393">
        <v>307778</v>
      </c>
      <c r="Z23" s="75">
        <f t="shared" si="9"/>
        <v>22.812519951478016</v>
      </c>
      <c r="AB23" s="135"/>
    </row>
    <row r="24" spans="2:28" s="122" customFormat="1" ht="14.25">
      <c r="B24" s="33" t="s">
        <v>12</v>
      </c>
      <c r="C24" s="33"/>
      <c r="D24" s="75">
        <v>19819</v>
      </c>
      <c r="E24" s="75">
        <v>25373</v>
      </c>
      <c r="F24" s="75">
        <v>26599</v>
      </c>
      <c r="G24" s="75">
        <f t="shared" si="5"/>
        <v>28794</v>
      </c>
      <c r="H24" s="75"/>
      <c r="I24" s="75">
        <v>24042</v>
      </c>
      <c r="J24" s="72">
        <v>24465</v>
      </c>
      <c r="K24" s="72">
        <v>25174</v>
      </c>
      <c r="L24" s="72">
        <v>25373</v>
      </c>
      <c r="M24" s="72">
        <v>26183</v>
      </c>
      <c r="N24" s="72">
        <v>25616</v>
      </c>
      <c r="O24" s="72">
        <v>26424</v>
      </c>
      <c r="P24" s="72">
        <v>26599</v>
      </c>
      <c r="Q24" s="334">
        <v>27430</v>
      </c>
      <c r="R24" s="334">
        <v>28014</v>
      </c>
      <c r="S24" s="334">
        <v>28281</v>
      </c>
      <c r="T24" s="393">
        <f t="shared" si="6"/>
        <v>28794</v>
      </c>
      <c r="U24" s="123">
        <f t="shared" si="7"/>
        <v>1.8139386867508156</v>
      </c>
      <c r="V24" s="123">
        <f t="shared" si="8"/>
        <v>8.252189931952337</v>
      </c>
      <c r="W24" s="75"/>
      <c r="X24" s="72">
        <v>26599</v>
      </c>
      <c r="Y24" s="393">
        <v>28794</v>
      </c>
      <c r="Z24" s="75">
        <f t="shared" si="9"/>
        <v>8.252189931952337</v>
      </c>
      <c r="AB24" s="135"/>
    </row>
    <row r="25" spans="2:28" ht="14.25">
      <c r="B25" s="22"/>
      <c r="C25" s="22"/>
      <c r="J25" s="109"/>
      <c r="K25" s="109"/>
      <c r="L25" s="109"/>
      <c r="M25" s="109"/>
      <c r="N25" s="109"/>
      <c r="O25" s="109"/>
      <c r="P25" s="109"/>
      <c r="T25" s="147"/>
      <c r="X25" s="109"/>
      <c r="Y25" s="124"/>
      <c r="AB25" s="135"/>
    </row>
    <row r="26" spans="1:28" ht="15">
      <c r="A26" s="40" t="s">
        <v>333</v>
      </c>
      <c r="B26" s="22"/>
      <c r="C26" s="22"/>
      <c r="J26" s="105"/>
      <c r="K26" s="105"/>
      <c r="L26" s="105"/>
      <c r="M26" s="105"/>
      <c r="N26" s="105"/>
      <c r="O26" s="105"/>
      <c r="P26" s="105"/>
      <c r="T26" s="147"/>
      <c r="X26" s="105"/>
      <c r="Y26" s="147"/>
      <c r="AB26" s="135"/>
    </row>
    <row r="27" spans="2:28" s="119" customFormat="1" ht="14.25">
      <c r="B27" s="30" t="s">
        <v>178</v>
      </c>
      <c r="C27" s="89"/>
      <c r="D27" s="87">
        <v>2.04</v>
      </c>
      <c r="E27" s="87">
        <v>2.02</v>
      </c>
      <c r="F27" s="87">
        <v>1.84</v>
      </c>
      <c r="G27" s="75">
        <f aca="true" t="shared" si="10" ref="G27:G36">Y27</f>
        <v>1.77</v>
      </c>
      <c r="H27" s="87"/>
      <c r="I27" s="297">
        <v>1.99</v>
      </c>
      <c r="J27" s="298">
        <v>2.01</v>
      </c>
      <c r="K27" s="298">
        <v>2.03</v>
      </c>
      <c r="L27" s="298">
        <v>2.02</v>
      </c>
      <c r="M27" s="298">
        <v>1.93</v>
      </c>
      <c r="N27" s="298">
        <v>1.84</v>
      </c>
      <c r="O27" s="298">
        <v>1.8</v>
      </c>
      <c r="P27" s="298">
        <v>1.79</v>
      </c>
      <c r="Q27" s="335">
        <v>1.8</v>
      </c>
      <c r="R27" s="335">
        <v>1.8</v>
      </c>
      <c r="S27" s="335">
        <v>1.73</v>
      </c>
      <c r="T27" s="427">
        <v>1.73</v>
      </c>
      <c r="U27" s="297">
        <f>T27-S27</f>
        <v>0</v>
      </c>
      <c r="V27" s="297">
        <f>T27-P27</f>
        <v>-0.06000000000000005</v>
      </c>
      <c r="W27" s="297"/>
      <c r="X27" s="298">
        <v>1.84</v>
      </c>
      <c r="Y27" s="427">
        <v>1.77</v>
      </c>
      <c r="Z27" s="297">
        <f>Y27-X27</f>
        <v>-0.07000000000000006</v>
      </c>
      <c r="AA27" s="299"/>
      <c r="AB27" s="135"/>
    </row>
    <row r="28" spans="2:28" s="120" customFormat="1" ht="14.25">
      <c r="B28" s="84" t="s">
        <v>13</v>
      </c>
      <c r="C28" s="84"/>
      <c r="D28" s="85">
        <v>28.69</v>
      </c>
      <c r="E28" s="85">
        <v>32.53</v>
      </c>
      <c r="F28" s="85">
        <v>38.9</v>
      </c>
      <c r="G28" s="75">
        <f t="shared" si="10"/>
        <v>36.8</v>
      </c>
      <c r="H28" s="85"/>
      <c r="I28" s="85">
        <v>35.26</v>
      </c>
      <c r="J28" s="86">
        <v>37.9</v>
      </c>
      <c r="K28" s="86">
        <v>27.71</v>
      </c>
      <c r="L28" s="86">
        <v>28.31</v>
      </c>
      <c r="M28" s="86">
        <v>37.8</v>
      </c>
      <c r="N28" s="86">
        <v>41.2</v>
      </c>
      <c r="O28" s="86">
        <v>40.4</v>
      </c>
      <c r="P28" s="86">
        <v>36</v>
      </c>
      <c r="Q28" s="336">
        <v>41.2</v>
      </c>
      <c r="R28" s="336">
        <v>34.8</v>
      </c>
      <c r="S28" s="336">
        <v>38.3</v>
      </c>
      <c r="T28" s="426">
        <v>32.7</v>
      </c>
      <c r="U28" s="297">
        <f>T28-S28</f>
        <v>-5.599999999999994</v>
      </c>
      <c r="V28" s="297">
        <f>T28-P28</f>
        <v>-3.299999999999997</v>
      </c>
      <c r="W28" s="85"/>
      <c r="X28" s="86">
        <v>38.9</v>
      </c>
      <c r="Y28" s="426">
        <v>36.8</v>
      </c>
      <c r="Z28" s="85">
        <f>Y28-X28</f>
        <v>-2.1000000000000014</v>
      </c>
      <c r="AA28" s="122"/>
      <c r="AB28" s="135"/>
    </row>
    <row r="29" spans="2:28" s="120" customFormat="1" ht="14.25">
      <c r="B29" s="84" t="s">
        <v>14</v>
      </c>
      <c r="C29" s="84"/>
      <c r="D29" s="85">
        <v>43.28</v>
      </c>
      <c r="E29" s="85">
        <v>39.44</v>
      </c>
      <c r="F29" s="85">
        <v>41.4</v>
      </c>
      <c r="G29" s="75">
        <f t="shared" si="10"/>
        <v>43.3</v>
      </c>
      <c r="H29" s="85"/>
      <c r="I29" s="300">
        <v>38.39</v>
      </c>
      <c r="J29" s="301">
        <v>35.21</v>
      </c>
      <c r="K29" s="301">
        <v>40.27</v>
      </c>
      <c r="L29" s="301">
        <v>44.53</v>
      </c>
      <c r="M29" s="301">
        <v>41</v>
      </c>
      <c r="N29" s="301">
        <v>39.5</v>
      </c>
      <c r="O29" s="301">
        <v>40.1</v>
      </c>
      <c r="P29" s="301">
        <v>45.1</v>
      </c>
      <c r="Q29" s="336">
        <v>40.5</v>
      </c>
      <c r="R29" s="336">
        <v>43.4</v>
      </c>
      <c r="S29" s="336">
        <v>43</v>
      </c>
      <c r="T29" s="426">
        <v>46.2</v>
      </c>
      <c r="U29" s="297">
        <f>T29-S29</f>
        <v>3.200000000000003</v>
      </c>
      <c r="V29" s="297">
        <f>T29-P29</f>
        <v>1.1000000000000014</v>
      </c>
      <c r="W29" s="300"/>
      <c r="X29" s="301">
        <v>41.4</v>
      </c>
      <c r="Y29" s="426">
        <v>43.3</v>
      </c>
      <c r="Z29" s="300">
        <f aca="true" t="shared" si="11" ref="Z29:Z36">Y29-X29</f>
        <v>1.8999999999999986</v>
      </c>
      <c r="AA29" s="302"/>
      <c r="AB29" s="135"/>
    </row>
    <row r="30" spans="2:28" s="119" customFormat="1" ht="14.25">
      <c r="B30" s="30" t="s">
        <v>179</v>
      </c>
      <c r="C30" s="30"/>
      <c r="D30" s="87">
        <v>0.84</v>
      </c>
      <c r="E30" s="87">
        <v>0.8</v>
      </c>
      <c r="F30" s="87">
        <v>0.98</v>
      </c>
      <c r="G30" s="75">
        <f t="shared" si="10"/>
        <v>0.97</v>
      </c>
      <c r="H30" s="87"/>
      <c r="I30" s="297">
        <v>0.69</v>
      </c>
      <c r="J30" s="298">
        <v>0.82</v>
      </c>
      <c r="K30" s="298">
        <v>0.86</v>
      </c>
      <c r="L30" s="298">
        <v>0.76</v>
      </c>
      <c r="M30" s="298">
        <v>0.82</v>
      </c>
      <c r="N30" s="298">
        <v>1.07</v>
      </c>
      <c r="O30" s="298">
        <v>1.04</v>
      </c>
      <c r="P30" s="298">
        <v>0.96</v>
      </c>
      <c r="Q30" s="335">
        <v>1.14</v>
      </c>
      <c r="R30" s="335">
        <v>0.98</v>
      </c>
      <c r="S30" s="335">
        <v>0.93</v>
      </c>
      <c r="T30" s="427">
        <v>0.85</v>
      </c>
      <c r="U30" s="297">
        <f aca="true" t="shared" si="12" ref="U30:U36">T30-S30</f>
        <v>-0.08000000000000007</v>
      </c>
      <c r="V30" s="297">
        <f aca="true" t="shared" si="13" ref="V30:V36">T30-P30</f>
        <v>-0.10999999999999999</v>
      </c>
      <c r="W30" s="297"/>
      <c r="X30" s="298">
        <v>0.98</v>
      </c>
      <c r="Y30" s="427">
        <v>0.97</v>
      </c>
      <c r="Z30" s="297">
        <f>Y30-X30</f>
        <v>-0.010000000000000009</v>
      </c>
      <c r="AB30" s="135"/>
    </row>
    <row r="31" spans="2:28" s="119" customFormat="1" ht="14.25">
      <c r="B31" s="30" t="s">
        <v>180</v>
      </c>
      <c r="C31" s="30"/>
      <c r="D31" s="87">
        <v>10.12</v>
      </c>
      <c r="E31" s="87">
        <v>8.44</v>
      </c>
      <c r="F31" s="87">
        <v>10.2</v>
      </c>
      <c r="G31" s="75">
        <f t="shared" si="10"/>
        <v>11</v>
      </c>
      <c r="H31" s="87"/>
      <c r="I31" s="87">
        <v>8.01</v>
      </c>
      <c r="J31" s="88">
        <v>9.1</v>
      </c>
      <c r="K31" s="88">
        <v>9.08</v>
      </c>
      <c r="L31" s="88">
        <v>7.76</v>
      </c>
      <c r="M31" s="88">
        <v>8.24</v>
      </c>
      <c r="N31" s="88">
        <v>11.08</v>
      </c>
      <c r="O31" s="88">
        <v>11.06</v>
      </c>
      <c r="P31" s="88">
        <v>10.22</v>
      </c>
      <c r="Q31" s="335">
        <v>12.12</v>
      </c>
      <c r="R31" s="335">
        <v>10.62</v>
      </c>
      <c r="S31" s="335">
        <v>10.77</v>
      </c>
      <c r="T31" s="426">
        <v>10.2</v>
      </c>
      <c r="U31" s="297">
        <f t="shared" si="12"/>
        <v>-0.5700000000000003</v>
      </c>
      <c r="V31" s="297">
        <f t="shared" si="13"/>
        <v>-0.02000000000000135</v>
      </c>
      <c r="W31" s="87"/>
      <c r="X31" s="88">
        <v>10.2</v>
      </c>
      <c r="Y31" s="426">
        <v>11</v>
      </c>
      <c r="Z31" s="87">
        <f>Y31-X31</f>
        <v>0.8000000000000007</v>
      </c>
      <c r="AB31" s="135"/>
    </row>
    <row r="32" spans="2:28" s="120" customFormat="1" ht="14.25">
      <c r="B32" s="84" t="s">
        <v>181</v>
      </c>
      <c r="C32" s="84"/>
      <c r="D32" s="85">
        <v>74.46</v>
      </c>
      <c r="E32" s="85">
        <v>71.19</v>
      </c>
      <c r="F32" s="85">
        <v>78.5</v>
      </c>
      <c r="G32" s="75">
        <f t="shared" si="10"/>
        <v>86.4</v>
      </c>
      <c r="H32" s="85"/>
      <c r="I32" s="85">
        <v>72.61</v>
      </c>
      <c r="J32" s="86">
        <v>71.48</v>
      </c>
      <c r="K32" s="86">
        <v>71.21</v>
      </c>
      <c r="L32" s="86">
        <v>71.19</v>
      </c>
      <c r="M32" s="86">
        <v>73.8</v>
      </c>
      <c r="N32" s="86">
        <v>79.4</v>
      </c>
      <c r="O32" s="86">
        <v>79.8</v>
      </c>
      <c r="P32" s="86">
        <v>78.5</v>
      </c>
      <c r="Q32" s="336">
        <v>78.9</v>
      </c>
      <c r="R32" s="336">
        <v>80.1</v>
      </c>
      <c r="S32" s="336">
        <v>84.5</v>
      </c>
      <c r="T32" s="426">
        <v>86.4</v>
      </c>
      <c r="U32" s="297">
        <f t="shared" si="12"/>
        <v>1.9000000000000057</v>
      </c>
      <c r="V32" s="297">
        <f>T32-P32</f>
        <v>7.900000000000006</v>
      </c>
      <c r="W32" s="85"/>
      <c r="X32" s="86">
        <v>78.5</v>
      </c>
      <c r="Y32" s="426">
        <v>86.4</v>
      </c>
      <c r="Z32" s="85">
        <f t="shared" si="11"/>
        <v>7.900000000000006</v>
      </c>
      <c r="AB32" s="135"/>
    </row>
    <row r="33" spans="2:28" s="120" customFormat="1" ht="14.25">
      <c r="B33" s="84" t="s">
        <v>15</v>
      </c>
      <c r="C33" s="84"/>
      <c r="D33" s="85">
        <v>1.5</v>
      </c>
      <c r="E33" s="85">
        <v>2.9</v>
      </c>
      <c r="F33" s="85">
        <v>1.9</v>
      </c>
      <c r="G33" s="75">
        <f t="shared" si="10"/>
        <v>1.3</v>
      </c>
      <c r="H33" s="85"/>
      <c r="I33" s="85">
        <v>2</v>
      </c>
      <c r="J33" s="86">
        <v>2.8</v>
      </c>
      <c r="K33" s="86">
        <v>2.6</v>
      </c>
      <c r="L33" s="86">
        <v>2.9</v>
      </c>
      <c r="M33" s="86">
        <v>2.7</v>
      </c>
      <c r="N33" s="86">
        <v>2.3</v>
      </c>
      <c r="O33" s="86">
        <v>2.1</v>
      </c>
      <c r="P33" s="86">
        <v>1.9</v>
      </c>
      <c r="Q33" s="337">
        <v>1.8</v>
      </c>
      <c r="R33" s="337">
        <v>1.5</v>
      </c>
      <c r="S33" s="337">
        <v>1.3</v>
      </c>
      <c r="T33" s="426">
        <v>1.3</v>
      </c>
      <c r="U33" s="297">
        <f t="shared" si="12"/>
        <v>0</v>
      </c>
      <c r="V33" s="297">
        <f t="shared" si="13"/>
        <v>-0.5999999999999999</v>
      </c>
      <c r="W33" s="85"/>
      <c r="X33" s="86">
        <v>1.9</v>
      </c>
      <c r="Y33" s="426">
        <v>1.3</v>
      </c>
      <c r="Z33" s="85">
        <f t="shared" si="11"/>
        <v>-0.5999999999999999</v>
      </c>
      <c r="AB33" s="135"/>
    </row>
    <row r="34" spans="2:28" s="122" customFormat="1" ht="14.25">
      <c r="B34" s="33" t="s">
        <v>188</v>
      </c>
      <c r="C34" s="33"/>
      <c r="D34" s="75">
        <v>35</v>
      </c>
      <c r="E34" s="75">
        <v>85</v>
      </c>
      <c r="F34" s="75">
        <v>43</v>
      </c>
      <c r="G34" s="75">
        <f t="shared" si="10"/>
        <v>11</v>
      </c>
      <c r="H34" s="75"/>
      <c r="I34" s="75">
        <v>70</v>
      </c>
      <c r="J34" s="288">
        <v>83</v>
      </c>
      <c r="K34" s="288">
        <v>70</v>
      </c>
      <c r="L34" s="288">
        <v>116</v>
      </c>
      <c r="M34" s="288">
        <v>97</v>
      </c>
      <c r="N34" s="288">
        <v>19</v>
      </c>
      <c r="O34" s="288">
        <v>33</v>
      </c>
      <c r="P34" s="288">
        <v>25</v>
      </c>
      <c r="Q34" s="338">
        <v>9</v>
      </c>
      <c r="R34" s="338">
        <v>7</v>
      </c>
      <c r="S34" s="338">
        <v>9</v>
      </c>
      <c r="T34" s="329">
        <v>19</v>
      </c>
      <c r="U34" s="297">
        <f t="shared" si="12"/>
        <v>10</v>
      </c>
      <c r="V34" s="297">
        <f t="shared" si="13"/>
        <v>-6</v>
      </c>
      <c r="W34" s="75"/>
      <c r="X34" s="288">
        <v>43</v>
      </c>
      <c r="Y34" s="329">
        <v>11</v>
      </c>
      <c r="Z34" s="75">
        <f t="shared" si="11"/>
        <v>-32</v>
      </c>
      <c r="AB34" s="135"/>
    </row>
    <row r="35" spans="2:28" s="120" customFormat="1" ht="14.25">
      <c r="B35" s="84" t="s">
        <v>186</v>
      </c>
      <c r="C35" s="84"/>
      <c r="D35" s="85">
        <v>10.1</v>
      </c>
      <c r="E35" s="85">
        <v>13.1</v>
      </c>
      <c r="F35" s="85">
        <v>15.1</v>
      </c>
      <c r="G35" s="75">
        <f t="shared" si="10"/>
        <v>12.9</v>
      </c>
      <c r="H35" s="85"/>
      <c r="I35" s="85">
        <v>12.5</v>
      </c>
      <c r="J35" s="86">
        <v>12.6</v>
      </c>
      <c r="K35" s="86">
        <v>12.5</v>
      </c>
      <c r="L35" s="86">
        <v>13.1</v>
      </c>
      <c r="M35" s="86">
        <v>13.4</v>
      </c>
      <c r="N35" s="86">
        <v>13.1</v>
      </c>
      <c r="O35" s="86">
        <v>13.1</v>
      </c>
      <c r="P35" s="86">
        <v>15.1</v>
      </c>
      <c r="Q35" s="336">
        <v>14.2</v>
      </c>
      <c r="R35" s="336">
        <v>13.5</v>
      </c>
      <c r="S35" s="336">
        <v>12.6</v>
      </c>
      <c r="T35" s="464">
        <v>12.9</v>
      </c>
      <c r="U35" s="297">
        <f t="shared" si="12"/>
        <v>0.3000000000000007</v>
      </c>
      <c r="V35" s="297">
        <f t="shared" si="13"/>
        <v>-2.1999999999999993</v>
      </c>
      <c r="W35" s="85"/>
      <c r="X35" s="86">
        <v>15.1</v>
      </c>
      <c r="Y35" s="464">
        <v>12.9</v>
      </c>
      <c r="Z35" s="85">
        <f t="shared" si="11"/>
        <v>-2.1999999999999993</v>
      </c>
      <c r="AB35" s="135"/>
    </row>
    <row r="36" spans="2:28" s="120" customFormat="1" ht="14.25">
      <c r="B36" s="84" t="s">
        <v>187</v>
      </c>
      <c r="C36" s="84"/>
      <c r="D36" s="85">
        <v>14</v>
      </c>
      <c r="E36" s="85">
        <v>16.7</v>
      </c>
      <c r="F36" s="85">
        <v>18.4</v>
      </c>
      <c r="G36" s="75">
        <f t="shared" si="10"/>
        <v>15.8</v>
      </c>
      <c r="H36" s="85"/>
      <c r="I36" s="85">
        <v>16.7</v>
      </c>
      <c r="J36" s="86">
        <v>16.2</v>
      </c>
      <c r="K36" s="86">
        <v>16.1</v>
      </c>
      <c r="L36" s="86">
        <v>16.7</v>
      </c>
      <c r="M36" s="86">
        <v>17.1</v>
      </c>
      <c r="N36" s="86">
        <v>16.5</v>
      </c>
      <c r="O36" s="86">
        <v>16.3</v>
      </c>
      <c r="P36" s="86">
        <v>18.4</v>
      </c>
      <c r="Q36" s="85">
        <v>17.2</v>
      </c>
      <c r="R36" s="85">
        <v>16.5</v>
      </c>
      <c r="S36" s="85">
        <v>15.5</v>
      </c>
      <c r="T36" s="464">
        <v>15.8</v>
      </c>
      <c r="U36" s="297">
        <f t="shared" si="12"/>
        <v>0.3000000000000007</v>
      </c>
      <c r="V36" s="297">
        <f t="shared" si="13"/>
        <v>-2.599999999999998</v>
      </c>
      <c r="W36" s="85"/>
      <c r="X36" s="86">
        <v>18.4</v>
      </c>
      <c r="Y36" s="464">
        <v>15.8</v>
      </c>
      <c r="Z36" s="85">
        <f t="shared" si="11"/>
        <v>-2.599999999999998</v>
      </c>
      <c r="AB36" s="135"/>
    </row>
    <row r="37" spans="20:25" ht="14.25">
      <c r="T37" s="146"/>
      <c r="Y37" s="147"/>
    </row>
    <row r="38" ht="14.25">
      <c r="T38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1" fitToWidth="1" horizontalDpi="600" verticalDpi="600" orientation="landscape" paperSize="9" scale="56" r:id="rId1"/>
  <headerFooter alignWithMargins="0">
    <oddFooter>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1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Z31" sqref="Z31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8" hidden="1" customWidth="1"/>
    <col min="5" max="7" width="9.8515625" style="123" hidden="1" customWidth="1"/>
    <col min="8" max="8" width="2.140625" style="123" hidden="1" customWidth="1"/>
    <col min="9" max="16" width="9.8515625" style="123" hidden="1" customWidth="1"/>
    <col min="17" max="19" width="9.8515625" style="123" customWidth="1"/>
    <col min="20" max="20" width="9.8515625" style="124" bestFit="1" customWidth="1"/>
    <col min="21" max="22" width="6.57421875" style="123" bestFit="1" customWidth="1"/>
    <col min="23" max="23" width="3.421875" style="123" customWidth="1"/>
    <col min="24" max="24" width="9.8515625" style="123" customWidth="1"/>
    <col min="25" max="25" width="11.57421875" style="124" customWidth="1"/>
    <col min="26" max="26" width="10.140625" style="123" customWidth="1"/>
    <col min="27" max="16384" width="9.140625" style="20" customWidth="1"/>
  </cols>
  <sheetData>
    <row r="1" spans="1:26" s="42" customFormat="1" ht="20.25">
      <c r="A1" s="41" t="s">
        <v>53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45"/>
      <c r="U3" s="17"/>
      <c r="V3" s="17"/>
      <c r="W3" s="32"/>
      <c r="X3" s="17"/>
      <c r="Y3" s="127"/>
      <c r="Z3" s="17"/>
    </row>
    <row r="4" spans="2:26" ht="14.25">
      <c r="B4" s="103" t="s">
        <v>5</v>
      </c>
      <c r="C4" s="20"/>
      <c r="D4" s="123">
        <v>2869</v>
      </c>
      <c r="E4" s="123">
        <v>2738</v>
      </c>
      <c r="F4" s="123">
        <v>2683</v>
      </c>
      <c r="G4" s="123">
        <f>Y4</f>
        <v>2906</v>
      </c>
      <c r="I4" s="123">
        <v>655</v>
      </c>
      <c r="J4" s="123">
        <v>673</v>
      </c>
      <c r="K4" s="123">
        <v>706</v>
      </c>
      <c r="L4" s="123">
        <v>704</v>
      </c>
      <c r="M4" s="123">
        <v>657</v>
      </c>
      <c r="N4" s="123">
        <v>643</v>
      </c>
      <c r="O4" s="123">
        <v>679</v>
      </c>
      <c r="P4" s="123">
        <v>704</v>
      </c>
      <c r="Q4" s="123">
        <v>700</v>
      </c>
      <c r="R4" s="123">
        <v>728</v>
      </c>
      <c r="S4" s="123">
        <v>712</v>
      </c>
      <c r="T4" s="124">
        <f>Y4-Q4-R4-S4</f>
        <v>766</v>
      </c>
      <c r="U4" s="123">
        <f>IF(AND(T4=0,S4=0),0,IF(OR(AND(T4&gt;0,S4&lt;=0),AND(T4&lt;0,S4&gt;=0)),"nm",IF(AND(T4&lt;0,S4&lt;0),IF(-(T4/S4-1)*100&lt;-100,"(&gt;100)",-(T4/S4-1)*100),IF((T4/S4-1)*100&gt;100,"&gt;100",(T4/S4-1)*100))))</f>
        <v>7.584269662921339</v>
      </c>
      <c r="V4" s="123">
        <f>IF(AND(T4=0,P4=0),0,IF(OR(AND(T4&gt;0,P4&lt;=0),AND(T4&lt;0,P4&gt;=0)),"nm",IF(AND(T4&lt;0,P4&lt;0),IF(-(T4/P4-1)*100&lt;-100,"(&gt;100)",-(T4/P4-1)*100),IF((T4/P4-1)*100&gt;100,"&gt;100",(T4/P4-1)*100))))</f>
        <v>8.806818181818187</v>
      </c>
      <c r="X4" s="123">
        <v>2683</v>
      </c>
      <c r="Y4" s="121">
        <v>2906</v>
      </c>
      <c r="Z4" s="123">
        <f>IF(AND(Y4=0,X4=0),0,IF(OR(AND(Y4&gt;0,X4&lt;=0),AND(Y4&lt;0,X4&gt;=0)),"nm",IF(AND(Y4&lt;0,X4&lt;0),IF(-(Y4/X4-1)*100&lt;-100,"(&gt;100)",-(Y4/X4-1)*100),IF((Y4/X4-1)*100&gt;100,"&gt;100",(Y4/X4-1)*100))))</f>
        <v>8.311591502049943</v>
      </c>
    </row>
    <row r="5" spans="2:26" ht="14.25">
      <c r="B5" s="103" t="s">
        <v>25</v>
      </c>
      <c r="C5" s="20"/>
      <c r="D5" s="123">
        <v>803</v>
      </c>
      <c r="E5" s="123">
        <v>1253</v>
      </c>
      <c r="F5" s="123">
        <v>1743</v>
      </c>
      <c r="G5" s="123">
        <f aca="true" t="shared" si="0" ref="G5:G12">Y5</f>
        <v>1813</v>
      </c>
      <c r="I5" s="123">
        <v>304</v>
      </c>
      <c r="J5" s="123">
        <v>471</v>
      </c>
      <c r="K5" s="123">
        <v>228</v>
      </c>
      <c r="L5" s="123">
        <v>250</v>
      </c>
      <c r="M5" s="123">
        <v>369</v>
      </c>
      <c r="N5" s="123">
        <v>513</v>
      </c>
      <c r="O5" s="123">
        <v>444</v>
      </c>
      <c r="P5" s="123">
        <v>417</v>
      </c>
      <c r="Q5" s="123">
        <v>466</v>
      </c>
      <c r="R5" s="123">
        <v>394</v>
      </c>
      <c r="S5" s="123">
        <v>549</v>
      </c>
      <c r="T5" s="124">
        <f aca="true" t="shared" si="1" ref="T5:T12">Y5-Q5-R5-S5</f>
        <v>404</v>
      </c>
      <c r="U5" s="123">
        <f aca="true" t="shared" si="2" ref="U5:U12">IF(AND(T5=0,S5=0),0,IF(OR(AND(T5&gt;0,S5&lt;=0),AND(T5&lt;0,S5&gt;=0)),"nm",IF(AND(T5&lt;0,S5&lt;0),IF(-(T5/S5-1)*100&lt;-100,"(&gt;100)",-(T5/S5-1)*100),IF((T5/S5-1)*100&gt;100,"&gt;100",(T5/S5-1)*100))))</f>
        <v>-26.41165755919854</v>
      </c>
      <c r="V5" s="123">
        <f aca="true" t="shared" si="3" ref="V5:V12">IF(AND(T5=0,P5=0),0,IF(OR(AND(T5&gt;0,P5&lt;=0),AND(T5&lt;0,P5&gt;=0)),"nm",IF(AND(T5&lt;0,P5&lt;0),IF(-(T5/P5-1)*100&lt;-100,"(&gt;100)",-(T5/P5-1)*100),IF((T5/P5-1)*100&gt;100,"&gt;100",(T5/P5-1)*100))))</f>
        <v>-3.1175059952038398</v>
      </c>
      <c r="X5" s="123">
        <v>1743</v>
      </c>
      <c r="Y5" s="121">
        <v>1813</v>
      </c>
      <c r="Z5" s="123">
        <f aca="true" t="shared" si="4" ref="Z5:Z11">IF(AND(Y5=0,X5=0),0,IF(OR(AND(Y5&gt;0,X5&lt;=0),AND(Y5&lt;0,X5&gt;=0)),"nm",IF(AND(Y5&lt;0,X5&lt;0),IF(-(Y5/X5-1)*100&lt;-100,"(&gt;100)",-(Y5/X5-1)*100),IF((Y5/X5-1)*100&gt;100,"&gt;100",(Y5/X5-1)*100))))</f>
        <v>4.016064257028118</v>
      </c>
    </row>
    <row r="6" spans="2:26" ht="14.25">
      <c r="B6" s="103" t="s">
        <v>6</v>
      </c>
      <c r="C6" s="20"/>
      <c r="D6" s="123">
        <v>3672</v>
      </c>
      <c r="E6" s="123">
        <v>3991</v>
      </c>
      <c r="F6" s="123">
        <v>4426</v>
      </c>
      <c r="G6" s="123">
        <f t="shared" si="0"/>
        <v>4719</v>
      </c>
      <c r="I6" s="123">
        <v>959</v>
      </c>
      <c r="J6" s="123">
        <v>1144</v>
      </c>
      <c r="K6" s="123">
        <v>934</v>
      </c>
      <c r="L6" s="123">
        <v>954</v>
      </c>
      <c r="M6" s="123">
        <v>1026</v>
      </c>
      <c r="N6" s="123">
        <v>1156</v>
      </c>
      <c r="O6" s="123">
        <v>1123</v>
      </c>
      <c r="P6" s="123">
        <v>1121</v>
      </c>
      <c r="Q6" s="123">
        <v>1166</v>
      </c>
      <c r="R6" s="123">
        <v>1122</v>
      </c>
      <c r="S6" s="123">
        <v>1261</v>
      </c>
      <c r="T6" s="124">
        <f t="shared" si="1"/>
        <v>1170</v>
      </c>
      <c r="U6" s="123">
        <f t="shared" si="2"/>
        <v>-7.216494845360821</v>
      </c>
      <c r="V6" s="123">
        <f t="shared" si="3"/>
        <v>4.371097234611954</v>
      </c>
      <c r="X6" s="123">
        <v>4426</v>
      </c>
      <c r="Y6" s="121">
        <v>4719</v>
      </c>
      <c r="Z6" s="123">
        <f t="shared" si="4"/>
        <v>6.619972887483061</v>
      </c>
    </row>
    <row r="7" spans="2:26" ht="14.25">
      <c r="B7" s="103" t="s">
        <v>0</v>
      </c>
      <c r="C7" s="20"/>
      <c r="D7" s="123">
        <v>1467</v>
      </c>
      <c r="E7" s="123">
        <v>1512</v>
      </c>
      <c r="F7" s="123">
        <v>1611</v>
      </c>
      <c r="G7" s="123">
        <f t="shared" si="0"/>
        <v>1948</v>
      </c>
      <c r="I7" s="123">
        <v>375</v>
      </c>
      <c r="J7" s="123">
        <v>360</v>
      </c>
      <c r="K7" s="123">
        <v>367</v>
      </c>
      <c r="L7" s="123">
        <v>410</v>
      </c>
      <c r="M7" s="123">
        <v>419</v>
      </c>
      <c r="N7" s="123">
        <v>323</v>
      </c>
      <c r="O7" s="123">
        <v>424</v>
      </c>
      <c r="P7" s="123">
        <v>445</v>
      </c>
      <c r="Q7" s="123">
        <v>465</v>
      </c>
      <c r="R7" s="123">
        <v>476</v>
      </c>
      <c r="S7" s="123">
        <v>517</v>
      </c>
      <c r="T7" s="124">
        <f t="shared" si="1"/>
        <v>490</v>
      </c>
      <c r="U7" s="123">
        <f>IF(AND(T7=0,S7=0),0,IF(OR(AND(T7&gt;0,S7&lt;=0),AND(T7&lt;0,S7&gt;=0)),"nm",IF(AND(T7&lt;0,S7&lt;0),IF(-(T7/S7-1)*100&lt;-100,"(&gt;100)",-(T7/S7-1)*100),IF((T7/S7-1)*100&gt;100,"&gt;100",(T7/S7-1)*100))))</f>
        <v>-5.222437137330759</v>
      </c>
      <c r="V7" s="123">
        <f>IF(AND(T7=0,P7=0),0,IF(OR(AND(T7&gt;0,P7&lt;=0),AND(T7&lt;0,P7&gt;=0)),"nm",IF(AND(T7&lt;0,P7&lt;0),IF(-(T7/P7-1)*100&lt;-100,"(&gt;100)",-(T7/P7-1)*100),IF((T7/P7-1)*100&gt;100,"&gt;100",(T7/P7-1)*100))))</f>
        <v>10.1123595505618</v>
      </c>
      <c r="X7" s="123">
        <v>1611</v>
      </c>
      <c r="Y7" s="121">
        <v>1948</v>
      </c>
      <c r="Z7" s="123">
        <f t="shared" si="4"/>
        <v>20.918684047175674</v>
      </c>
    </row>
    <row r="8" spans="2:26" ht="14.25">
      <c r="B8" s="103" t="s">
        <v>8</v>
      </c>
      <c r="C8" s="20"/>
      <c r="D8" s="123">
        <v>423</v>
      </c>
      <c r="E8" s="123">
        <v>1034</v>
      </c>
      <c r="F8" s="123">
        <v>652</v>
      </c>
      <c r="G8" s="123">
        <f t="shared" si="0"/>
        <v>492</v>
      </c>
      <c r="I8" s="123">
        <v>226</v>
      </c>
      <c r="J8" s="123">
        <v>372</v>
      </c>
      <c r="K8" s="123">
        <v>227</v>
      </c>
      <c r="L8" s="123">
        <v>209</v>
      </c>
      <c r="M8" s="123">
        <v>278</v>
      </c>
      <c r="N8" s="123">
        <v>148</v>
      </c>
      <c r="O8" s="123">
        <v>115</v>
      </c>
      <c r="P8" s="123">
        <v>111</v>
      </c>
      <c r="Q8" s="123">
        <v>113</v>
      </c>
      <c r="R8" s="123">
        <v>61</v>
      </c>
      <c r="S8" s="123">
        <v>139</v>
      </c>
      <c r="T8" s="124">
        <f t="shared" si="1"/>
        <v>179</v>
      </c>
      <c r="U8" s="123">
        <f t="shared" si="2"/>
        <v>28.776978417266186</v>
      </c>
      <c r="V8" s="123">
        <f t="shared" si="3"/>
        <v>61.261261261261254</v>
      </c>
      <c r="X8" s="123">
        <v>652</v>
      </c>
      <c r="Y8" s="121">
        <v>492</v>
      </c>
      <c r="Z8" s="123">
        <f>IF(AND(Y8=0,X8=0),0,IF(OR(AND(Y8&gt;0,X8&lt;=0),AND(Y8&lt;0,X8&gt;=0)),"nm",IF(AND(Y8&lt;0,X8&lt;0),IF(-(Y8/X8-1)*100&lt;-100,"(&gt;100)",-(Y8/X8-1)*100),IF((Y8/X8-1)*100&gt;100,"&gt;100",(Y8/X8-1)*100))))</f>
        <v>-24.5398773006135</v>
      </c>
    </row>
    <row r="9" spans="2:26" ht="14.25">
      <c r="B9" s="104" t="s">
        <v>72</v>
      </c>
      <c r="C9" s="20"/>
      <c r="D9" s="123">
        <v>21</v>
      </c>
      <c r="E9" s="123">
        <v>16</v>
      </c>
      <c r="F9" s="123">
        <v>10</v>
      </c>
      <c r="G9" s="123">
        <f t="shared" si="0"/>
        <v>20</v>
      </c>
      <c r="I9" s="123">
        <v>3</v>
      </c>
      <c r="J9" s="123">
        <v>4</v>
      </c>
      <c r="K9" s="123">
        <v>6</v>
      </c>
      <c r="L9" s="123">
        <v>3</v>
      </c>
      <c r="M9" s="123">
        <v>3</v>
      </c>
      <c r="N9" s="123">
        <v>2</v>
      </c>
      <c r="O9" s="123">
        <v>2</v>
      </c>
      <c r="P9" s="123">
        <v>3</v>
      </c>
      <c r="Q9" s="123">
        <v>3</v>
      </c>
      <c r="R9" s="123">
        <v>5</v>
      </c>
      <c r="S9" s="123">
        <v>7</v>
      </c>
      <c r="T9" s="124">
        <f t="shared" si="1"/>
        <v>5</v>
      </c>
      <c r="U9" s="123">
        <f t="shared" si="2"/>
        <v>-28.57142857142857</v>
      </c>
      <c r="V9" s="123">
        <f t="shared" si="3"/>
        <v>66.66666666666667</v>
      </c>
      <c r="X9" s="123">
        <v>10</v>
      </c>
      <c r="Y9" s="121">
        <v>20</v>
      </c>
      <c r="Z9" s="123">
        <f>IF(AND(Y9=0,X9=0),0,IF(OR(AND(Y9&gt;0,X9&lt;=0),AND(Y9&lt;0,X9&gt;=0)),"nm",IF(AND(Y9&lt;0,X9&lt;0),IF(-(Y9/X9-1)*100&lt;-100,"(&gt;100)",-(Y9/X9-1)*100),IF((Y9/X9-1)*100&gt;100,"&gt;100",(Y9/X9-1)*100))))</f>
        <v>100</v>
      </c>
    </row>
    <row r="10" spans="2:26" ht="14.25">
      <c r="B10" s="104" t="s">
        <v>9</v>
      </c>
      <c r="C10" s="20"/>
      <c r="D10" s="123">
        <v>1803</v>
      </c>
      <c r="E10" s="123">
        <v>1461</v>
      </c>
      <c r="F10" s="123">
        <v>2173</v>
      </c>
      <c r="G10" s="123">
        <f t="shared" si="0"/>
        <v>2299</v>
      </c>
      <c r="I10" s="123">
        <v>361</v>
      </c>
      <c r="J10" s="123">
        <v>416</v>
      </c>
      <c r="K10" s="123">
        <v>346</v>
      </c>
      <c r="L10" s="123">
        <v>338</v>
      </c>
      <c r="M10" s="123">
        <v>332</v>
      </c>
      <c r="N10" s="123">
        <v>687</v>
      </c>
      <c r="O10" s="123">
        <v>586</v>
      </c>
      <c r="P10" s="123">
        <v>568</v>
      </c>
      <c r="Q10" s="123">
        <v>591</v>
      </c>
      <c r="R10" s="123">
        <v>590</v>
      </c>
      <c r="S10" s="123">
        <v>612</v>
      </c>
      <c r="T10" s="124">
        <f t="shared" si="1"/>
        <v>506</v>
      </c>
      <c r="U10" s="123">
        <f t="shared" si="2"/>
        <v>-17.320261437908503</v>
      </c>
      <c r="V10" s="123">
        <f t="shared" si="3"/>
        <v>-10.915492957746476</v>
      </c>
      <c r="X10" s="123">
        <v>2173</v>
      </c>
      <c r="Y10" s="121">
        <v>2299</v>
      </c>
      <c r="Z10" s="123">
        <f>IF(AND(Y10=0,X10=0),0,IF(OR(AND(Y10&gt;0,X10&lt;=0),AND(Y10&lt;0,X10&gt;=0)),"nm",IF(AND(Y10&lt;0,X10&lt;0),IF(-(Y10/X10-1)*100&lt;-100,"(&gt;100)",-(Y10/X10-1)*100),IF((Y10/X10-1)*100&gt;100,"&gt;100",(Y10/X10-1)*100))))</f>
        <v>5.798435342843988</v>
      </c>
    </row>
    <row r="11" spans="2:26" ht="14.25">
      <c r="B11" s="104" t="s">
        <v>73</v>
      </c>
      <c r="C11" s="20"/>
      <c r="D11" s="123">
        <v>249</v>
      </c>
      <c r="E11" s="123">
        <v>88</v>
      </c>
      <c r="F11" s="123">
        <v>257</v>
      </c>
      <c r="G11" s="123">
        <f t="shared" si="0"/>
        <v>168</v>
      </c>
      <c r="I11" s="123">
        <v>43</v>
      </c>
      <c r="J11" s="123">
        <v>40</v>
      </c>
      <c r="K11" s="123">
        <v>50</v>
      </c>
      <c r="L11" s="123">
        <v>-45</v>
      </c>
      <c r="M11" s="123">
        <v>26</v>
      </c>
      <c r="N11" s="123">
        <v>96</v>
      </c>
      <c r="O11" s="123">
        <v>105</v>
      </c>
      <c r="P11" s="123">
        <v>30</v>
      </c>
      <c r="Q11" s="123">
        <v>61</v>
      </c>
      <c r="R11" s="123">
        <v>68</v>
      </c>
      <c r="S11" s="123">
        <v>54</v>
      </c>
      <c r="T11" s="124">
        <f t="shared" si="1"/>
        <v>-15</v>
      </c>
      <c r="U11" s="123" t="str">
        <f t="shared" si="2"/>
        <v>nm</v>
      </c>
      <c r="V11" s="123" t="str">
        <f t="shared" si="3"/>
        <v>nm</v>
      </c>
      <c r="X11" s="123">
        <v>257</v>
      </c>
      <c r="Y11" s="121">
        <v>168</v>
      </c>
      <c r="Z11" s="123">
        <f t="shared" si="4"/>
        <v>-34.63035019455253</v>
      </c>
    </row>
    <row r="12" spans="2:26" ht="14.25">
      <c r="B12" s="104" t="s">
        <v>58</v>
      </c>
      <c r="C12" s="20"/>
      <c r="D12" s="123">
        <v>1344</v>
      </c>
      <c r="E12" s="123">
        <v>1186</v>
      </c>
      <c r="F12" s="123">
        <v>1688</v>
      </c>
      <c r="G12" s="123">
        <f t="shared" si="0"/>
        <v>1877</v>
      </c>
      <c r="I12" s="123">
        <v>259</v>
      </c>
      <c r="J12" s="123">
        <v>324</v>
      </c>
      <c r="K12" s="123">
        <v>268</v>
      </c>
      <c r="L12" s="123">
        <v>335</v>
      </c>
      <c r="M12" s="123">
        <v>249</v>
      </c>
      <c r="N12" s="123">
        <v>538</v>
      </c>
      <c r="O12" s="123">
        <v>430</v>
      </c>
      <c r="P12" s="123">
        <v>471</v>
      </c>
      <c r="Q12" s="123">
        <v>442</v>
      </c>
      <c r="R12" s="123">
        <v>459</v>
      </c>
      <c r="S12" s="123">
        <v>506</v>
      </c>
      <c r="T12" s="124">
        <f t="shared" si="1"/>
        <v>470</v>
      </c>
      <c r="U12" s="123">
        <f t="shared" si="2"/>
        <v>-7.114624505928857</v>
      </c>
      <c r="V12" s="123">
        <f t="shared" si="3"/>
        <v>-0.2123142250530785</v>
      </c>
      <c r="X12" s="123">
        <v>1688</v>
      </c>
      <c r="Y12" s="121">
        <v>1877</v>
      </c>
      <c r="Z12" s="123">
        <f>IF(AND(Y12=0,X12=0),0,IF(OR(AND(Y12&gt;0,X12&lt;=0),AND(Y12&lt;0,X12&gt;=0)),"nm",IF(AND(Y12&lt;0,X12&lt;0),IF(-(Y12/X12-1)*100&lt;-100,"(&gt;100)",-(Y12/X12-1)*100),IF((Y12/X12-1)*100&gt;100,"&gt;100",(Y12/X12-1)*100))))</f>
        <v>11.196682464454977</v>
      </c>
    </row>
    <row r="13" spans="3:25" ht="14.25">
      <c r="C13" s="20"/>
      <c r="D13" s="123"/>
      <c r="X13" s="174"/>
      <c r="Y13" s="146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27"/>
      <c r="U14" s="17"/>
      <c r="V14" s="17"/>
      <c r="W14" s="32"/>
      <c r="X14" s="178"/>
      <c r="Y14" s="148"/>
      <c r="Z14" s="17"/>
    </row>
    <row r="15" spans="2:26" ht="14.25">
      <c r="B15" s="103" t="s">
        <v>76</v>
      </c>
      <c r="C15" s="20"/>
      <c r="D15" s="123">
        <v>74377</v>
      </c>
      <c r="E15" s="123">
        <v>75117</v>
      </c>
      <c r="F15" s="123">
        <v>91164</v>
      </c>
      <c r="G15" s="123">
        <f>Y15</f>
        <v>117160</v>
      </c>
      <c r="I15" s="123">
        <v>74981</v>
      </c>
      <c r="J15" s="123">
        <v>73610</v>
      </c>
      <c r="K15" s="123">
        <v>74807</v>
      </c>
      <c r="L15" s="123">
        <v>75117</v>
      </c>
      <c r="M15" s="123">
        <v>77723</v>
      </c>
      <c r="N15" s="123">
        <v>84467</v>
      </c>
      <c r="O15" s="123">
        <v>86521</v>
      </c>
      <c r="P15" s="123">
        <v>91164</v>
      </c>
      <c r="Q15" s="123">
        <v>95294</v>
      </c>
      <c r="R15" s="123">
        <v>101450</v>
      </c>
      <c r="S15" s="123">
        <v>110352</v>
      </c>
      <c r="T15" s="121">
        <f>Y15</f>
        <v>117160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6.169348992315493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28.515642139441</v>
      </c>
      <c r="X15" s="123">
        <v>91164</v>
      </c>
      <c r="Y15" s="124">
        <v>117160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28.515642139441</v>
      </c>
    </row>
    <row r="16" spans="2:26" ht="14.25">
      <c r="B16" s="103" t="s">
        <v>77</v>
      </c>
      <c r="C16" s="20"/>
      <c r="D16" s="123">
        <v>170132</v>
      </c>
      <c r="E16" s="123">
        <v>165652</v>
      </c>
      <c r="F16" s="123">
        <v>179813</v>
      </c>
      <c r="G16" s="123">
        <f>Y16</f>
        <v>207370</v>
      </c>
      <c r="I16" s="123">
        <v>180978</v>
      </c>
      <c r="J16" s="123">
        <v>169570</v>
      </c>
      <c r="K16" s="123">
        <v>165741</v>
      </c>
      <c r="L16" s="123">
        <v>165652</v>
      </c>
      <c r="M16" s="123">
        <v>163380</v>
      </c>
      <c r="N16" s="123">
        <v>172591</v>
      </c>
      <c r="O16" s="123">
        <v>176623</v>
      </c>
      <c r="P16" s="123">
        <v>179813</v>
      </c>
      <c r="Q16" s="123">
        <v>179393</v>
      </c>
      <c r="R16" s="123">
        <v>191570</v>
      </c>
      <c r="S16" s="123">
        <v>201919</v>
      </c>
      <c r="T16" s="121">
        <f>Y16</f>
        <v>207370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2.6995973632991443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15.325365796688772</v>
      </c>
      <c r="X16" s="123">
        <v>179813</v>
      </c>
      <c r="Y16" s="124">
        <v>207370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15.325365796688772</v>
      </c>
    </row>
    <row r="17" spans="2:26" ht="14.25">
      <c r="B17" s="103" t="s">
        <v>10</v>
      </c>
      <c r="C17" s="20"/>
      <c r="D17" s="123">
        <v>175979</v>
      </c>
      <c r="E17" s="123">
        <f>L17</f>
        <v>171499</v>
      </c>
      <c r="F17" s="123">
        <f>Y17</f>
        <v>212172</v>
      </c>
      <c r="G17" s="123">
        <f>Y17</f>
        <v>212172</v>
      </c>
      <c r="I17" s="123">
        <v>186825</v>
      </c>
      <c r="J17" s="123">
        <v>175417</v>
      </c>
      <c r="K17" s="123">
        <v>171588</v>
      </c>
      <c r="L17" s="123">
        <v>171499</v>
      </c>
      <c r="M17" s="123">
        <v>169200</v>
      </c>
      <c r="N17" s="123">
        <v>177393</v>
      </c>
      <c r="O17" s="123">
        <v>181425</v>
      </c>
      <c r="P17" s="123">
        <v>184615</v>
      </c>
      <c r="Q17" s="123">
        <v>184195</v>
      </c>
      <c r="R17" s="123">
        <v>196372</v>
      </c>
      <c r="S17" s="123">
        <v>206721</v>
      </c>
      <c r="T17" s="121">
        <f>Y17</f>
        <v>212172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2.636887398958021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14.926739430707148</v>
      </c>
      <c r="X17" s="123">
        <v>184615</v>
      </c>
      <c r="Y17" s="124">
        <v>212172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14.926739430707148</v>
      </c>
    </row>
    <row r="18" spans="20:25" ht="14.25">
      <c r="T18" s="146"/>
      <c r="Y18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&amp;L&amp;Z&amp;F&amp;A&amp;R&amp;D&amp;T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19"/>
  <sheetViews>
    <sheetView zoomScale="80" zoomScaleNormal="80" zoomScalePageLayoutView="0" workbookViewId="0" topLeftCell="A1">
      <pane xSplit="3" ySplit="2" topLeftCell="Q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6" sqref="Y16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8" customWidth="1"/>
    <col min="5" max="7" width="8.57421875" style="123" customWidth="1"/>
    <col min="8" max="8" width="4.00390625" style="123" customWidth="1"/>
    <col min="9" max="19" width="8.57421875" style="123" customWidth="1"/>
    <col min="20" max="20" width="8.57421875" style="124" bestFit="1" customWidth="1"/>
    <col min="21" max="21" width="8.00390625" style="123" bestFit="1" customWidth="1"/>
    <col min="22" max="22" width="7.8515625" style="123" bestFit="1" customWidth="1"/>
    <col min="23" max="23" width="5.00390625" style="123" customWidth="1"/>
    <col min="24" max="24" width="8.57421875" style="123" customWidth="1"/>
    <col min="25" max="25" width="8.57421875" style="124" customWidth="1"/>
    <col min="26" max="26" width="8.00390625" style="123" customWidth="1"/>
    <col min="27" max="16384" width="9.140625" style="20" customWidth="1"/>
  </cols>
  <sheetData>
    <row r="1" spans="1:26" s="42" customFormat="1" ht="20.25">
      <c r="A1" s="41" t="s">
        <v>54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32"/>
      <c r="X3" s="17"/>
      <c r="Y3" s="127"/>
      <c r="Z3" s="17"/>
    </row>
    <row r="4" spans="2:26" ht="14.25">
      <c r="B4" s="103" t="s">
        <v>5</v>
      </c>
      <c r="C4" s="20"/>
      <c r="D4" s="123">
        <v>873</v>
      </c>
      <c r="E4" s="123">
        <v>888</v>
      </c>
      <c r="F4" s="123">
        <v>783</v>
      </c>
      <c r="G4" s="123">
        <f>Y4</f>
        <v>789</v>
      </c>
      <c r="I4" s="123">
        <v>224</v>
      </c>
      <c r="J4" s="123">
        <v>222</v>
      </c>
      <c r="K4" s="123">
        <v>226</v>
      </c>
      <c r="L4" s="123">
        <v>216</v>
      </c>
      <c r="M4" s="123">
        <v>202</v>
      </c>
      <c r="N4" s="123">
        <v>198</v>
      </c>
      <c r="O4" s="123">
        <v>191</v>
      </c>
      <c r="P4" s="123">
        <v>192</v>
      </c>
      <c r="Q4" s="123">
        <v>190</v>
      </c>
      <c r="R4" s="123">
        <v>199</v>
      </c>
      <c r="S4" s="123">
        <v>189</v>
      </c>
      <c r="T4" s="124">
        <f>Y4-Q4-R4-S4</f>
        <v>211</v>
      </c>
      <c r="U4" s="123">
        <f>IF(AND(T4=0,S4=0),0,IF(OR(AND(T4&gt;0,S4&lt;=0),AND(T4&lt;0,S4&gt;=0)),"nm",IF(AND(T4&lt;0,S4&lt;0),IF(-(T4/S4-1)*100&lt;-100,"(&gt;100)",-(T4/S4-1)*100),IF((T4/S4-1)*100&gt;100,"&gt;100",(T4/S4-1)*100))))</f>
        <v>11.64021164021165</v>
      </c>
      <c r="V4" s="123">
        <f>IF(AND(T4=0,P4=0),0,IF(OR(AND(T4&gt;0,P4&lt;=0),AND(T4&lt;0,P4&gt;=0)),"nm",IF(AND(T4&lt;0,P4&lt;0),IF(-(T4/P4-1)*100&lt;-100,"(&gt;100)",-(T4/P4-1)*100),IF((T4/P4-1)*100&gt;100,"&gt;100",(T4/P4-1)*100))))</f>
        <v>9.895833333333325</v>
      </c>
      <c r="X4" s="123">
        <v>783</v>
      </c>
      <c r="Y4" s="124">
        <v>789</v>
      </c>
      <c r="Z4" s="123">
        <f aca="true" t="shared" si="0" ref="Z4:Z12">IF(AND(Y4=0,X4=0),0,IF(OR(AND(Y4&gt;0,X4&lt;=0),AND(Y4&lt;0,X4&gt;=0)),"nm",IF(AND(Y4&lt;0,X4&lt;0),IF(-(Y4/X4-1)*100&lt;-100,"(&gt;100)",-(Y4/X4-1)*100),IF((Y4/X4-1)*100&gt;100,"&gt;100",(Y4/X4-1)*100))))</f>
        <v>0.766283524904221</v>
      </c>
    </row>
    <row r="5" spans="2:26" ht="14.25">
      <c r="B5" s="103" t="s">
        <v>25</v>
      </c>
      <c r="C5" s="20"/>
      <c r="D5" s="123">
        <v>538</v>
      </c>
      <c r="E5" s="123">
        <v>478</v>
      </c>
      <c r="F5" s="123">
        <v>682</v>
      </c>
      <c r="G5" s="123">
        <f aca="true" t="shared" si="1" ref="G5:G12">Y5</f>
        <v>664</v>
      </c>
      <c r="I5" s="123">
        <v>127</v>
      </c>
      <c r="J5" s="123">
        <v>120</v>
      </c>
      <c r="K5" s="123">
        <v>105</v>
      </c>
      <c r="L5" s="123">
        <v>126</v>
      </c>
      <c r="M5" s="123">
        <v>165</v>
      </c>
      <c r="N5" s="123">
        <v>165</v>
      </c>
      <c r="O5" s="123">
        <v>195</v>
      </c>
      <c r="P5" s="123">
        <v>157</v>
      </c>
      <c r="Q5" s="123">
        <v>200</v>
      </c>
      <c r="R5" s="123">
        <v>177</v>
      </c>
      <c r="S5" s="123">
        <v>136</v>
      </c>
      <c r="T5" s="124">
        <f aca="true" t="shared" si="2" ref="T5:T12">Y5-Q5-R5-S5</f>
        <v>151</v>
      </c>
      <c r="U5" s="123">
        <f aca="true" t="shared" si="3" ref="U5:U12">IF(AND(T5=0,S5=0),0,IF(OR(AND(T5&gt;0,S5&lt;=0),AND(T5&lt;0,S5&gt;=0)),"nm",IF(AND(T5&lt;0,S5&lt;0),IF(-(T5/S5-1)*100&lt;-100,"(&gt;100)",-(T5/S5-1)*100),IF((T5/S5-1)*100&gt;100,"&gt;100",(T5/S5-1)*100))))</f>
        <v>11.029411764705888</v>
      </c>
      <c r="V5" s="123">
        <f aca="true" t="shared" si="4" ref="V5:V12">IF(AND(T5=0,P5=0),0,IF(OR(AND(T5&gt;0,P5&lt;=0),AND(T5&lt;0,P5&gt;=0)),"nm",IF(AND(T5&lt;0,P5&lt;0),IF(-(T5/P5-1)*100&lt;-100,"(&gt;100)",-(T5/P5-1)*100),IF((T5/P5-1)*100&gt;100,"&gt;100",(T5/P5-1)*100))))</f>
        <v>-3.821656050955413</v>
      </c>
      <c r="X5" s="123">
        <v>682</v>
      </c>
      <c r="Y5" s="124">
        <v>664</v>
      </c>
      <c r="Z5" s="123">
        <f t="shared" si="0"/>
        <v>-2.639296187683282</v>
      </c>
    </row>
    <row r="6" spans="2:26" ht="14.25">
      <c r="B6" s="103" t="s">
        <v>6</v>
      </c>
      <c r="C6" s="20"/>
      <c r="D6" s="123">
        <v>1411</v>
      </c>
      <c r="E6" s="123">
        <v>1366</v>
      </c>
      <c r="F6" s="123">
        <v>1465</v>
      </c>
      <c r="G6" s="123">
        <f t="shared" si="1"/>
        <v>1453</v>
      </c>
      <c r="I6" s="123">
        <v>351</v>
      </c>
      <c r="J6" s="123">
        <v>342</v>
      </c>
      <c r="K6" s="123">
        <v>331</v>
      </c>
      <c r="L6" s="123">
        <v>342</v>
      </c>
      <c r="M6" s="123">
        <v>367</v>
      </c>
      <c r="N6" s="123">
        <v>363</v>
      </c>
      <c r="O6" s="123">
        <v>386</v>
      </c>
      <c r="P6" s="123">
        <v>349</v>
      </c>
      <c r="Q6" s="123">
        <v>390</v>
      </c>
      <c r="R6" s="123">
        <v>376</v>
      </c>
      <c r="S6" s="123">
        <v>325</v>
      </c>
      <c r="T6" s="124">
        <f t="shared" si="2"/>
        <v>362</v>
      </c>
      <c r="U6" s="123">
        <f t="shared" si="3"/>
        <v>11.384615384615394</v>
      </c>
      <c r="V6" s="123">
        <f t="shared" si="4"/>
        <v>3.72492836676217</v>
      </c>
      <c r="X6" s="123">
        <v>1465</v>
      </c>
      <c r="Y6" s="124">
        <v>1453</v>
      </c>
      <c r="Z6" s="123">
        <f t="shared" si="0"/>
        <v>-0.8191126279863514</v>
      </c>
    </row>
    <row r="7" spans="2:26" ht="14.25">
      <c r="B7" s="103" t="s">
        <v>0</v>
      </c>
      <c r="C7" s="20"/>
      <c r="D7" s="123">
        <v>723</v>
      </c>
      <c r="E7" s="123">
        <v>600</v>
      </c>
      <c r="F7" s="123">
        <v>720</v>
      </c>
      <c r="G7" s="123">
        <f t="shared" si="1"/>
        <v>646</v>
      </c>
      <c r="I7" s="123">
        <v>150</v>
      </c>
      <c r="J7" s="123">
        <v>151</v>
      </c>
      <c r="K7" s="123">
        <v>145</v>
      </c>
      <c r="L7" s="123">
        <v>154</v>
      </c>
      <c r="M7" s="123">
        <v>147</v>
      </c>
      <c r="N7" s="123">
        <v>249</v>
      </c>
      <c r="O7" s="123">
        <v>147</v>
      </c>
      <c r="P7" s="123">
        <v>177</v>
      </c>
      <c r="Q7" s="123">
        <v>155</v>
      </c>
      <c r="R7" s="123">
        <v>154</v>
      </c>
      <c r="S7" s="123">
        <v>153</v>
      </c>
      <c r="T7" s="124">
        <f t="shared" si="2"/>
        <v>184</v>
      </c>
      <c r="U7" s="123">
        <f t="shared" si="3"/>
        <v>20.261437908496728</v>
      </c>
      <c r="V7" s="123">
        <f t="shared" si="4"/>
        <v>3.9548022598870025</v>
      </c>
      <c r="X7" s="123">
        <v>720</v>
      </c>
      <c r="Y7" s="124">
        <v>646</v>
      </c>
      <c r="Z7" s="123">
        <f t="shared" si="0"/>
        <v>-10.277777777777775</v>
      </c>
    </row>
    <row r="8" spans="2:26" ht="14.25">
      <c r="B8" s="103" t="s">
        <v>8</v>
      </c>
      <c r="C8" s="20"/>
      <c r="D8" s="123">
        <v>233</v>
      </c>
      <c r="E8" s="123">
        <v>210</v>
      </c>
      <c r="F8" s="123">
        <v>73</v>
      </c>
      <c r="G8" s="123">
        <f t="shared" si="1"/>
        <v>130</v>
      </c>
      <c r="I8" s="123">
        <v>88</v>
      </c>
      <c r="J8" s="123">
        <v>71</v>
      </c>
      <c r="K8" s="123">
        <v>14</v>
      </c>
      <c r="L8" s="123">
        <v>37</v>
      </c>
      <c r="M8" s="123">
        <v>7</v>
      </c>
      <c r="N8" s="123">
        <v>32</v>
      </c>
      <c r="O8" s="123">
        <v>18</v>
      </c>
      <c r="P8" s="123">
        <v>16</v>
      </c>
      <c r="Q8" s="123">
        <v>9</v>
      </c>
      <c r="R8" s="123">
        <v>54</v>
      </c>
      <c r="S8" s="123">
        <v>43</v>
      </c>
      <c r="T8" s="124">
        <f t="shared" si="2"/>
        <v>24</v>
      </c>
      <c r="U8" s="123">
        <f>IF(AND(T8=0,S8=0),0,IF(OR(AND(T8&gt;0,S8&lt;=0),AND(T8&lt;0,S8&gt;=0)),"nm",IF(AND(T8&lt;0,S8&lt;0),IF(-(T8/S8-1)*100&lt;-100,"(&gt;100)",-(T8/S8-1)*100),IF((T8/S8-1)*100&gt;100,"&gt;100",(T8/S8-1)*100))))</f>
        <v>-44.18604651162791</v>
      </c>
      <c r="V8" s="123">
        <f>IF(AND(T8=0,P8=0),0,IF(OR(AND(T8&gt;0,P8&lt;=0),AND(T8&lt;0,P8&gt;=0)),"nm",IF(AND(T8&lt;0,P8&lt;0),IF(-(T8/P8-1)*100&lt;-100,"(&gt;100)",-(T8/P8-1)*100),IF((T8/P8-1)*100&gt;100,"&gt;100",(T8/P8-1)*100))))</f>
        <v>50</v>
      </c>
      <c r="X8" s="123">
        <v>73</v>
      </c>
      <c r="Y8" s="124">
        <v>130</v>
      </c>
      <c r="Z8" s="123">
        <f>IF(AND(Y8=0,X8=0),0,IF(OR(AND(Y8&gt;0,X8&lt;=0),AND(Y8&lt;0,X8&gt;=0)),"nm",IF(AND(Y8&lt;0,X8&lt;0),IF(-(Y8/X8-1)*100&lt;-100,"(&gt;100)",-(Y8/X8-1)*100),IF((Y8/X8-1)*100&gt;100,"&gt;100",(Y8/X8-1)*100))))</f>
        <v>78.08219178082192</v>
      </c>
    </row>
    <row r="9" spans="2:26" ht="14.25">
      <c r="B9" s="104" t="s">
        <v>72</v>
      </c>
      <c r="C9" s="20"/>
      <c r="D9" s="123">
        <v>0</v>
      </c>
      <c r="E9" s="123">
        <v>0</v>
      </c>
      <c r="F9" s="123">
        <v>0</v>
      </c>
      <c r="G9" s="123">
        <f t="shared" si="1"/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4">
        <f t="shared" si="2"/>
        <v>0</v>
      </c>
      <c r="U9" s="123">
        <f t="shared" si="3"/>
        <v>0</v>
      </c>
      <c r="V9" s="123">
        <f t="shared" si="4"/>
        <v>0</v>
      </c>
      <c r="X9" s="123">
        <v>0</v>
      </c>
      <c r="Y9" s="124">
        <v>0</v>
      </c>
      <c r="Z9" s="123">
        <f t="shared" si="0"/>
        <v>0</v>
      </c>
    </row>
    <row r="10" spans="2:26" ht="14.25">
      <c r="B10" s="104" t="s">
        <v>9</v>
      </c>
      <c r="C10" s="20"/>
      <c r="D10" s="123">
        <v>455</v>
      </c>
      <c r="E10" s="123">
        <v>556</v>
      </c>
      <c r="F10" s="123">
        <v>672</v>
      </c>
      <c r="G10" s="123">
        <f t="shared" si="1"/>
        <v>677</v>
      </c>
      <c r="I10" s="123">
        <v>113</v>
      </c>
      <c r="J10" s="123">
        <v>120</v>
      </c>
      <c r="K10" s="123">
        <v>172</v>
      </c>
      <c r="L10" s="123">
        <v>151</v>
      </c>
      <c r="M10" s="123">
        <v>213</v>
      </c>
      <c r="N10" s="123">
        <v>82</v>
      </c>
      <c r="O10" s="123">
        <v>221</v>
      </c>
      <c r="P10" s="123">
        <v>156</v>
      </c>
      <c r="Q10" s="123">
        <v>226</v>
      </c>
      <c r="R10" s="123">
        <v>168</v>
      </c>
      <c r="S10" s="123">
        <v>129</v>
      </c>
      <c r="T10" s="124">
        <f t="shared" si="2"/>
        <v>154</v>
      </c>
      <c r="U10" s="123">
        <f t="shared" si="3"/>
        <v>19.379844961240302</v>
      </c>
      <c r="V10" s="123">
        <f t="shared" si="4"/>
        <v>-1.2820512820512775</v>
      </c>
      <c r="X10" s="123">
        <v>672</v>
      </c>
      <c r="Y10" s="124">
        <v>677</v>
      </c>
      <c r="Z10" s="123">
        <f t="shared" si="0"/>
        <v>0.7440476190476275</v>
      </c>
    </row>
    <row r="11" spans="2:26" ht="14.25">
      <c r="B11" s="104" t="s">
        <v>73</v>
      </c>
      <c r="C11" s="20"/>
      <c r="D11" s="123">
        <v>65</v>
      </c>
      <c r="E11" s="123">
        <v>92</v>
      </c>
      <c r="F11" s="123">
        <v>93</v>
      </c>
      <c r="G11" s="123">
        <f t="shared" si="1"/>
        <v>106</v>
      </c>
      <c r="I11" s="123">
        <v>19</v>
      </c>
      <c r="J11" s="123">
        <v>21</v>
      </c>
      <c r="K11" s="123">
        <v>29</v>
      </c>
      <c r="L11" s="123">
        <v>23</v>
      </c>
      <c r="M11" s="123">
        <v>33</v>
      </c>
      <c r="N11" s="123">
        <v>17</v>
      </c>
      <c r="O11" s="123">
        <v>31</v>
      </c>
      <c r="P11" s="123">
        <v>12</v>
      </c>
      <c r="Q11" s="123">
        <v>36</v>
      </c>
      <c r="R11" s="123">
        <v>25</v>
      </c>
      <c r="S11" s="123">
        <v>21</v>
      </c>
      <c r="T11" s="124">
        <f t="shared" si="2"/>
        <v>24</v>
      </c>
      <c r="U11" s="123">
        <f t="shared" si="3"/>
        <v>14.28571428571428</v>
      </c>
      <c r="V11" s="123">
        <f t="shared" si="4"/>
        <v>100</v>
      </c>
      <c r="X11" s="123">
        <v>93</v>
      </c>
      <c r="Y11" s="124">
        <v>106</v>
      </c>
      <c r="Z11" s="123">
        <f t="shared" si="0"/>
        <v>13.978494623655923</v>
      </c>
    </row>
    <row r="12" spans="2:26" ht="14.25">
      <c r="B12" s="104" t="s">
        <v>58</v>
      </c>
      <c r="C12" s="20"/>
      <c r="D12" s="123">
        <v>390</v>
      </c>
      <c r="E12" s="123">
        <v>464</v>
      </c>
      <c r="F12" s="123">
        <v>579</v>
      </c>
      <c r="G12" s="123">
        <f t="shared" si="1"/>
        <v>571</v>
      </c>
      <c r="I12" s="123">
        <v>94</v>
      </c>
      <c r="J12" s="123">
        <v>99</v>
      </c>
      <c r="K12" s="123">
        <v>143</v>
      </c>
      <c r="L12" s="123">
        <v>128</v>
      </c>
      <c r="M12" s="123">
        <v>180</v>
      </c>
      <c r="N12" s="123">
        <v>65</v>
      </c>
      <c r="O12" s="123">
        <v>190</v>
      </c>
      <c r="P12" s="123">
        <v>144</v>
      </c>
      <c r="Q12" s="123">
        <v>190</v>
      </c>
      <c r="R12" s="123">
        <v>143</v>
      </c>
      <c r="S12" s="123">
        <v>108</v>
      </c>
      <c r="T12" s="124">
        <f t="shared" si="2"/>
        <v>130</v>
      </c>
      <c r="U12" s="123">
        <f t="shared" si="3"/>
        <v>20.370370370370374</v>
      </c>
      <c r="V12" s="123">
        <f t="shared" si="4"/>
        <v>-9.722222222222221</v>
      </c>
      <c r="X12" s="123">
        <v>579</v>
      </c>
      <c r="Y12" s="124">
        <v>571</v>
      </c>
      <c r="Z12" s="123">
        <f t="shared" si="0"/>
        <v>-1.3816925734024155</v>
      </c>
    </row>
    <row r="13" spans="3:25" ht="14.25">
      <c r="C13" s="20"/>
      <c r="D13" s="123"/>
      <c r="X13" s="174"/>
      <c r="Y13" s="146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8"/>
      <c r="U14" s="17"/>
      <c r="V14" s="17"/>
      <c r="W14" s="32"/>
      <c r="X14" s="178"/>
      <c r="Y14" s="148"/>
      <c r="Z14" s="17"/>
    </row>
    <row r="15" spans="2:26" ht="14.25">
      <c r="B15" s="103" t="s">
        <v>76</v>
      </c>
      <c r="C15" s="20"/>
      <c r="D15" s="123">
        <v>32085</v>
      </c>
      <c r="E15" s="123">
        <v>33431</v>
      </c>
      <c r="F15" s="123">
        <v>36224</v>
      </c>
      <c r="G15" s="123">
        <f>Y15</f>
        <v>46848</v>
      </c>
      <c r="I15" s="123">
        <v>32814</v>
      </c>
      <c r="J15" s="123">
        <v>31951</v>
      </c>
      <c r="K15" s="123">
        <v>31828</v>
      </c>
      <c r="L15" s="123">
        <v>33431</v>
      </c>
      <c r="M15" s="123">
        <v>34008</v>
      </c>
      <c r="N15" s="123">
        <v>38052</v>
      </c>
      <c r="O15" s="123">
        <v>37036</v>
      </c>
      <c r="P15" s="123">
        <v>36224</v>
      </c>
      <c r="Q15" s="123">
        <v>36177</v>
      </c>
      <c r="R15" s="123">
        <v>40095</v>
      </c>
      <c r="S15" s="123">
        <v>45376</v>
      </c>
      <c r="T15" s="124">
        <v>46848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3.244005641748937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29.328621908127218</v>
      </c>
      <c r="X15" s="123">
        <v>36224</v>
      </c>
      <c r="Y15" s="124">
        <v>46848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29.328621908127218</v>
      </c>
    </row>
    <row r="16" spans="2:26" ht="14.25">
      <c r="B16" s="103" t="s">
        <v>77</v>
      </c>
      <c r="C16" s="20"/>
      <c r="D16" s="123">
        <v>44119</v>
      </c>
      <c r="E16" s="123">
        <v>47653</v>
      </c>
      <c r="F16" s="123">
        <v>52489</v>
      </c>
      <c r="G16" s="123">
        <f>Y16</f>
        <v>68501</v>
      </c>
      <c r="I16" s="123">
        <v>46173</v>
      </c>
      <c r="J16" s="123">
        <v>46754</v>
      </c>
      <c r="K16" s="123">
        <v>47342</v>
      </c>
      <c r="L16" s="123">
        <v>47653</v>
      </c>
      <c r="M16" s="123">
        <v>49718</v>
      </c>
      <c r="N16" s="123">
        <v>54420</v>
      </c>
      <c r="O16" s="123">
        <v>53149</v>
      </c>
      <c r="P16" s="123">
        <v>52489</v>
      </c>
      <c r="Q16" s="123">
        <v>58571</v>
      </c>
      <c r="R16" s="123">
        <v>59749</v>
      </c>
      <c r="S16" s="123">
        <v>71780</v>
      </c>
      <c r="T16" s="124">
        <f>Y16</f>
        <v>68501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-4.56812482585679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30.505439234887312</v>
      </c>
      <c r="X16" s="123">
        <v>52489</v>
      </c>
      <c r="Y16" s="124">
        <v>68501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30.505439234887312</v>
      </c>
    </row>
    <row r="17" spans="2:26" ht="14.25">
      <c r="B17" s="103" t="s">
        <v>10</v>
      </c>
      <c r="C17" s="20"/>
      <c r="D17" s="123">
        <v>44119</v>
      </c>
      <c r="E17" s="123">
        <v>47653</v>
      </c>
      <c r="F17" s="123">
        <v>52489</v>
      </c>
      <c r="G17" s="123">
        <f>Y17</f>
        <v>68501</v>
      </c>
      <c r="I17" s="123">
        <v>46173</v>
      </c>
      <c r="J17" s="123">
        <v>46754</v>
      </c>
      <c r="K17" s="123">
        <v>47342</v>
      </c>
      <c r="L17" s="123">
        <v>47653</v>
      </c>
      <c r="M17" s="123">
        <v>49718</v>
      </c>
      <c r="N17" s="123">
        <v>54420</v>
      </c>
      <c r="O17" s="123">
        <v>53149</v>
      </c>
      <c r="P17" s="123">
        <v>52489</v>
      </c>
      <c r="Q17" s="123">
        <v>58571</v>
      </c>
      <c r="R17" s="123">
        <v>59749</v>
      </c>
      <c r="S17" s="123">
        <v>71780</v>
      </c>
      <c r="T17" s="124">
        <f>Y17</f>
        <v>68501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-4.56812482585679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30.505439234887312</v>
      </c>
      <c r="X17" s="123">
        <v>52489</v>
      </c>
      <c r="Y17" s="124">
        <v>68501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30.505439234887312</v>
      </c>
    </row>
    <row r="18" spans="3:25" ht="14.25">
      <c r="C18" s="20"/>
      <c r="D18" s="123"/>
      <c r="X18" s="174"/>
      <c r="Y18" s="146"/>
    </row>
    <row r="19" ht="14.25">
      <c r="T19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39" r:id="rId1"/>
  <headerFooter alignWithMargins="0">
    <oddFooter>&amp;L&amp;Z&amp;F&amp;A&amp;R&amp;D&amp;T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19"/>
  <sheetViews>
    <sheetView zoomScale="80" zoomScaleNormal="80" zoomScalePageLayoutView="0" workbookViewId="0" topLeftCell="A1">
      <pane xSplit="3" ySplit="2" topLeftCell="N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6" sqref="Y16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8" customWidth="1"/>
    <col min="5" max="7" width="8.57421875" style="123" customWidth="1"/>
    <col min="8" max="8" width="4.00390625" style="123" customWidth="1"/>
    <col min="9" max="19" width="8.57421875" style="123" customWidth="1"/>
    <col min="20" max="20" width="8.57421875" style="124" bestFit="1" customWidth="1"/>
    <col min="21" max="21" width="6.57421875" style="123" bestFit="1" customWidth="1"/>
    <col min="22" max="22" width="7.7109375" style="123" bestFit="1" customWidth="1"/>
    <col min="23" max="23" width="4.140625" style="123" customWidth="1"/>
    <col min="24" max="24" width="8.57421875" style="123" customWidth="1"/>
    <col min="25" max="25" width="8.57421875" style="124" customWidth="1"/>
    <col min="26" max="26" width="6.57421875" style="123" customWidth="1"/>
    <col min="27" max="16384" width="9.140625" style="20" customWidth="1"/>
  </cols>
  <sheetData>
    <row r="1" spans="1:26" s="42" customFormat="1" ht="20.25">
      <c r="A1" s="41" t="s">
        <v>78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7"/>
      <c r="X3" s="17"/>
      <c r="Y3" s="127"/>
      <c r="Z3" s="17"/>
    </row>
    <row r="4" spans="2:26" ht="14.25">
      <c r="B4" s="103" t="s">
        <v>5</v>
      </c>
      <c r="C4" s="20"/>
      <c r="D4" s="123">
        <v>264</v>
      </c>
      <c r="E4" s="123">
        <v>302</v>
      </c>
      <c r="F4" s="123">
        <v>327</v>
      </c>
      <c r="G4" s="123">
        <f>Y4</f>
        <v>550</v>
      </c>
      <c r="I4" s="123">
        <v>80</v>
      </c>
      <c r="J4" s="123">
        <v>74</v>
      </c>
      <c r="K4" s="123">
        <v>73</v>
      </c>
      <c r="L4" s="123">
        <v>75</v>
      </c>
      <c r="M4" s="123">
        <v>76</v>
      </c>
      <c r="N4" s="123">
        <v>79</v>
      </c>
      <c r="O4" s="123">
        <v>84</v>
      </c>
      <c r="P4" s="123">
        <v>88</v>
      </c>
      <c r="Q4" s="123">
        <v>104</v>
      </c>
      <c r="R4" s="123">
        <v>124</v>
      </c>
      <c r="S4" s="123">
        <v>158</v>
      </c>
      <c r="T4" s="121">
        <f>Y4-Q4-R4-S4</f>
        <v>164</v>
      </c>
      <c r="U4" s="123">
        <f>IF(AND(T4=0,S4=0),0,IF(OR(AND(T4&gt;0,S4&lt;=0),AND(T4&lt;0,S4&gt;=0)),"nm",IF(AND(T4&lt;0,S4&lt;0),IF(-(T4/S4-1)*100&lt;-100,"(&gt;100)",-(T4/S4-1)*100),IF((T4/S4-1)*100&gt;100,"&gt;100",(T4/S4-1)*100))))</f>
        <v>3.797468354430378</v>
      </c>
      <c r="V4" s="123">
        <f>IF(AND(T4=0,P4=0),0,IF(OR(AND(T4&gt;0,P4&lt;=0),AND(T4&lt;0,P4&gt;=0)),"nm",IF(AND(T4&lt;0,P4&lt;0),IF(-(T4/P4-1)*100&lt;-100,"(&gt;100)",-(T4/P4-1)*100),IF((T4/P4-1)*100&gt;100,"&gt;100",(T4/P4-1)*100))))</f>
        <v>86.36363636363636</v>
      </c>
      <c r="X4" s="123">
        <v>327</v>
      </c>
      <c r="Y4" s="121">
        <v>550</v>
      </c>
      <c r="Z4" s="123">
        <f>IF(AND(Y4=0,X4=0),0,IF(OR(AND(Y4&gt;0,X4&lt;=0),AND(Y4&lt;0,X4&gt;=0)),"nm",IF(AND(Y4&lt;0,X4&lt;0),IF(-(Y4/X4-1)*100&lt;-100,"(&gt;100)",-(Y4/X4-1)*100),IF((Y4/X4-1)*100&gt;100,"&gt;100",(Y4/X4-1)*100))))</f>
        <v>68.19571865443426</v>
      </c>
    </row>
    <row r="5" spans="2:26" ht="14.25">
      <c r="B5" s="103" t="s">
        <v>25</v>
      </c>
      <c r="C5" s="20"/>
      <c r="D5" s="123">
        <v>115</v>
      </c>
      <c r="E5" s="123">
        <v>107</v>
      </c>
      <c r="F5" s="123">
        <v>99</v>
      </c>
      <c r="G5" s="123">
        <f aca="true" t="shared" si="0" ref="G5:G12">Y5</f>
        <v>62</v>
      </c>
      <c r="I5" s="123">
        <v>37</v>
      </c>
      <c r="J5" s="123">
        <v>29</v>
      </c>
      <c r="K5" s="123">
        <v>28</v>
      </c>
      <c r="L5" s="123">
        <v>13</v>
      </c>
      <c r="M5" s="123">
        <v>31</v>
      </c>
      <c r="N5" s="123">
        <v>25</v>
      </c>
      <c r="O5" s="123">
        <v>39</v>
      </c>
      <c r="P5" s="123">
        <v>4</v>
      </c>
      <c r="Q5" s="123">
        <v>37</v>
      </c>
      <c r="R5" s="123">
        <v>25</v>
      </c>
      <c r="S5" s="123">
        <v>3</v>
      </c>
      <c r="T5" s="124">
        <f aca="true" t="shared" si="1" ref="T5:T12">Y5-Q5-R5-S5</f>
        <v>-3</v>
      </c>
      <c r="U5" s="123" t="str">
        <f aca="true" t="shared" si="2" ref="U5:U12">IF(AND(T5=0,S5=0),0,IF(OR(AND(T5&gt;0,S5&lt;=0),AND(T5&lt;0,S5&gt;=0)),"nm",IF(AND(T5&lt;0,S5&lt;0),IF(-(T5/S5-1)*100&lt;-100,"(&gt;100)",-(T5/S5-1)*100),IF((T5/S5-1)*100&gt;100,"&gt;100",(T5/S5-1)*100))))</f>
        <v>nm</v>
      </c>
      <c r="V5" s="123" t="str">
        <f aca="true" t="shared" si="3" ref="V5:V12">IF(AND(T5=0,P5=0),0,IF(OR(AND(T5&gt;0,P5&lt;=0),AND(T5&lt;0,P5&gt;=0)),"nm",IF(AND(T5&lt;0,P5&lt;0),IF(-(T5/P5-1)*100&lt;-100,"(&gt;100)",-(T5/P5-1)*100),IF((T5/P5-1)*100&gt;100,"&gt;100",(T5/P5-1)*100))))</f>
        <v>nm</v>
      </c>
      <c r="X5" s="123">
        <v>99</v>
      </c>
      <c r="Y5" s="121">
        <v>62</v>
      </c>
      <c r="Z5" s="123">
        <f aca="true" t="shared" si="4" ref="Z5:Z12">IF(AND(Y5=0,X5=0),0,IF(OR(AND(Y5&gt;0,X5&lt;=0),AND(Y5&lt;0,X5&gt;=0)),"nm",IF(AND(Y5&lt;0,X5&lt;0),IF(-(Y5/X5-1)*100&lt;-100,"(&gt;100)",-(Y5/X5-1)*100),IF((Y5/X5-1)*100&gt;100,"&gt;100",(Y5/X5-1)*100))))</f>
        <v>-37.37373737373737</v>
      </c>
    </row>
    <row r="6" spans="2:26" ht="14.25">
      <c r="B6" s="103" t="s">
        <v>6</v>
      </c>
      <c r="C6" s="20"/>
      <c r="D6" s="123">
        <v>379</v>
      </c>
      <c r="E6" s="123">
        <v>409</v>
      </c>
      <c r="F6" s="123">
        <v>426</v>
      </c>
      <c r="G6" s="123">
        <f t="shared" si="0"/>
        <v>612</v>
      </c>
      <c r="I6" s="123">
        <v>117</v>
      </c>
      <c r="J6" s="123">
        <v>103</v>
      </c>
      <c r="K6" s="123">
        <v>101</v>
      </c>
      <c r="L6" s="123">
        <v>88</v>
      </c>
      <c r="M6" s="123">
        <v>107</v>
      </c>
      <c r="N6" s="123">
        <v>104</v>
      </c>
      <c r="O6" s="123">
        <v>123</v>
      </c>
      <c r="P6" s="123">
        <v>92</v>
      </c>
      <c r="Q6" s="123">
        <v>141</v>
      </c>
      <c r="R6" s="123">
        <v>149</v>
      </c>
      <c r="S6" s="123">
        <v>161</v>
      </c>
      <c r="T6" s="124">
        <f t="shared" si="1"/>
        <v>161</v>
      </c>
      <c r="U6" s="123">
        <f t="shared" si="2"/>
        <v>0</v>
      </c>
      <c r="V6" s="123">
        <f t="shared" si="3"/>
        <v>75</v>
      </c>
      <c r="X6" s="123">
        <v>426</v>
      </c>
      <c r="Y6" s="121">
        <v>612</v>
      </c>
      <c r="Z6" s="123">
        <f t="shared" si="4"/>
        <v>43.66197183098593</v>
      </c>
    </row>
    <row r="7" spans="2:26" ht="14.25">
      <c r="B7" s="103" t="s">
        <v>0</v>
      </c>
      <c r="C7" s="20"/>
      <c r="D7" s="123">
        <v>203</v>
      </c>
      <c r="E7" s="123">
        <v>270</v>
      </c>
      <c r="F7" s="123">
        <v>325</v>
      </c>
      <c r="G7" s="123">
        <f t="shared" si="0"/>
        <v>397</v>
      </c>
      <c r="I7" s="123">
        <v>60</v>
      </c>
      <c r="J7" s="123">
        <v>63</v>
      </c>
      <c r="K7" s="123">
        <v>66</v>
      </c>
      <c r="L7" s="123">
        <v>81</v>
      </c>
      <c r="M7" s="123">
        <v>69</v>
      </c>
      <c r="N7" s="123">
        <v>78</v>
      </c>
      <c r="O7" s="123">
        <v>80</v>
      </c>
      <c r="P7" s="123">
        <v>98</v>
      </c>
      <c r="Q7" s="123">
        <v>84</v>
      </c>
      <c r="R7" s="123">
        <v>94</v>
      </c>
      <c r="S7" s="123">
        <v>101</v>
      </c>
      <c r="T7" s="124">
        <f t="shared" si="1"/>
        <v>118</v>
      </c>
      <c r="U7" s="123">
        <f t="shared" si="2"/>
        <v>16.831683168316825</v>
      </c>
      <c r="V7" s="123">
        <f t="shared" si="3"/>
        <v>20.408163265306122</v>
      </c>
      <c r="X7" s="123">
        <v>325</v>
      </c>
      <c r="Y7" s="121">
        <v>397</v>
      </c>
      <c r="Z7" s="123">
        <f t="shared" si="4"/>
        <v>22.153846153846146</v>
      </c>
    </row>
    <row r="8" spans="2:26" ht="14.25">
      <c r="B8" s="103" t="s">
        <v>8</v>
      </c>
      <c r="C8" s="20"/>
      <c r="D8" s="123">
        <v>72</v>
      </c>
      <c r="E8" s="123">
        <v>74</v>
      </c>
      <c r="F8" s="123">
        <v>52</v>
      </c>
      <c r="G8" s="123">
        <f t="shared" si="0"/>
        <v>19</v>
      </c>
      <c r="I8" s="123">
        <v>12</v>
      </c>
      <c r="J8" s="123">
        <v>13</v>
      </c>
      <c r="K8" s="123">
        <v>14</v>
      </c>
      <c r="L8" s="123">
        <v>35</v>
      </c>
      <c r="M8" s="123">
        <v>6</v>
      </c>
      <c r="N8" s="123">
        <v>18</v>
      </c>
      <c r="O8" s="123">
        <v>21</v>
      </c>
      <c r="P8" s="123">
        <v>7</v>
      </c>
      <c r="Q8" s="123">
        <v>-2</v>
      </c>
      <c r="R8" s="123">
        <v>4</v>
      </c>
      <c r="S8" s="123">
        <v>7</v>
      </c>
      <c r="T8" s="124">
        <f t="shared" si="1"/>
        <v>10</v>
      </c>
      <c r="U8" s="123">
        <f t="shared" si="2"/>
        <v>42.85714285714286</v>
      </c>
      <c r="V8" s="123">
        <f t="shared" si="3"/>
        <v>42.85714285714286</v>
      </c>
      <c r="X8" s="123">
        <v>52</v>
      </c>
      <c r="Y8" s="121">
        <v>19</v>
      </c>
      <c r="Z8" s="123">
        <f t="shared" si="4"/>
        <v>-63.46153846153846</v>
      </c>
    </row>
    <row r="9" spans="2:26" ht="14.25">
      <c r="B9" s="104" t="s">
        <v>72</v>
      </c>
      <c r="C9" s="20"/>
      <c r="D9" s="123">
        <v>14</v>
      </c>
      <c r="E9" s="123">
        <v>17</v>
      </c>
      <c r="F9" s="123">
        <v>20</v>
      </c>
      <c r="G9" s="123">
        <f t="shared" si="0"/>
        <v>22</v>
      </c>
      <c r="I9" s="123">
        <v>3</v>
      </c>
      <c r="J9" s="123">
        <v>3</v>
      </c>
      <c r="K9" s="123">
        <v>5</v>
      </c>
      <c r="L9" s="123">
        <v>6</v>
      </c>
      <c r="M9" s="123">
        <v>4</v>
      </c>
      <c r="N9" s="123">
        <v>7</v>
      </c>
      <c r="O9" s="123">
        <v>4</v>
      </c>
      <c r="P9" s="123">
        <v>5</v>
      </c>
      <c r="Q9" s="123">
        <v>5</v>
      </c>
      <c r="R9" s="123">
        <v>5</v>
      </c>
      <c r="S9" s="123">
        <v>3</v>
      </c>
      <c r="T9" s="124">
        <f t="shared" si="1"/>
        <v>9</v>
      </c>
      <c r="U9" s="123" t="str">
        <f t="shared" si="2"/>
        <v>&gt;100</v>
      </c>
      <c r="V9" s="123">
        <f t="shared" si="3"/>
        <v>80</v>
      </c>
      <c r="X9" s="123">
        <v>20</v>
      </c>
      <c r="Y9" s="121">
        <v>22</v>
      </c>
      <c r="Z9" s="123">
        <f t="shared" si="4"/>
        <v>10.000000000000009</v>
      </c>
    </row>
    <row r="10" spans="2:26" ht="14.25">
      <c r="B10" s="104" t="s">
        <v>9</v>
      </c>
      <c r="C10" s="20"/>
      <c r="D10" s="123">
        <v>118</v>
      </c>
      <c r="E10" s="123">
        <v>82</v>
      </c>
      <c r="F10" s="123">
        <v>69</v>
      </c>
      <c r="G10" s="123">
        <f t="shared" si="0"/>
        <v>218</v>
      </c>
      <c r="I10" s="123">
        <v>48</v>
      </c>
      <c r="J10" s="123">
        <v>30</v>
      </c>
      <c r="K10" s="123">
        <v>26</v>
      </c>
      <c r="L10" s="123">
        <v>-22</v>
      </c>
      <c r="M10" s="123">
        <v>36</v>
      </c>
      <c r="N10" s="123">
        <v>15</v>
      </c>
      <c r="O10" s="123">
        <v>26</v>
      </c>
      <c r="P10" s="123">
        <v>-8</v>
      </c>
      <c r="Q10" s="123">
        <v>64</v>
      </c>
      <c r="R10" s="123">
        <v>56</v>
      </c>
      <c r="S10" s="123">
        <v>56</v>
      </c>
      <c r="T10" s="124">
        <f t="shared" si="1"/>
        <v>42</v>
      </c>
      <c r="U10" s="123">
        <f t="shared" si="2"/>
        <v>-25</v>
      </c>
      <c r="V10" s="123" t="str">
        <f t="shared" si="3"/>
        <v>nm</v>
      </c>
      <c r="X10" s="123">
        <v>69</v>
      </c>
      <c r="Y10" s="121">
        <v>218</v>
      </c>
      <c r="Z10" s="123" t="str">
        <f t="shared" si="4"/>
        <v>&gt;100</v>
      </c>
    </row>
    <row r="11" spans="2:26" ht="14.25">
      <c r="B11" s="104" t="s">
        <v>73</v>
      </c>
      <c r="C11" s="20"/>
      <c r="D11" s="123">
        <v>14</v>
      </c>
      <c r="E11" s="123">
        <v>14</v>
      </c>
      <c r="F11" s="123">
        <v>22</v>
      </c>
      <c r="G11" s="123">
        <f t="shared" si="0"/>
        <v>40</v>
      </c>
      <c r="I11" s="123">
        <v>9</v>
      </c>
      <c r="J11" s="123">
        <v>9</v>
      </c>
      <c r="K11" s="123">
        <v>5</v>
      </c>
      <c r="L11" s="123">
        <v>-9</v>
      </c>
      <c r="M11" s="123">
        <v>6</v>
      </c>
      <c r="N11" s="123">
        <v>3</v>
      </c>
      <c r="O11" s="123">
        <v>6</v>
      </c>
      <c r="P11" s="123">
        <v>7</v>
      </c>
      <c r="Q11" s="123">
        <v>11</v>
      </c>
      <c r="R11" s="123">
        <v>13</v>
      </c>
      <c r="S11" s="123">
        <v>10</v>
      </c>
      <c r="T11" s="124">
        <f t="shared" si="1"/>
        <v>6</v>
      </c>
      <c r="U11" s="123">
        <f t="shared" si="2"/>
        <v>-40</v>
      </c>
      <c r="V11" s="123">
        <f t="shared" si="3"/>
        <v>-14.28571428571429</v>
      </c>
      <c r="X11" s="123">
        <v>22</v>
      </c>
      <c r="Y11" s="121">
        <v>40</v>
      </c>
      <c r="Z11" s="123">
        <f t="shared" si="4"/>
        <v>81.81818181818181</v>
      </c>
    </row>
    <row r="12" spans="2:26" ht="14.25">
      <c r="B12" s="104" t="s">
        <v>58</v>
      </c>
      <c r="C12" s="20"/>
      <c r="D12" s="123">
        <v>104</v>
      </c>
      <c r="E12" s="123">
        <v>68</v>
      </c>
      <c r="F12" s="123">
        <v>47</v>
      </c>
      <c r="G12" s="123">
        <f t="shared" si="0"/>
        <v>178</v>
      </c>
      <c r="I12" s="123">
        <v>39</v>
      </c>
      <c r="J12" s="123">
        <v>21</v>
      </c>
      <c r="K12" s="123">
        <v>21</v>
      </c>
      <c r="L12" s="123">
        <v>-13</v>
      </c>
      <c r="M12" s="123">
        <v>30</v>
      </c>
      <c r="N12" s="123">
        <v>12</v>
      </c>
      <c r="O12" s="123">
        <v>20</v>
      </c>
      <c r="P12" s="123">
        <v>-15</v>
      </c>
      <c r="Q12" s="123">
        <v>53</v>
      </c>
      <c r="R12" s="123">
        <v>43</v>
      </c>
      <c r="S12" s="123">
        <v>46</v>
      </c>
      <c r="T12" s="124">
        <f t="shared" si="1"/>
        <v>36</v>
      </c>
      <c r="U12" s="123">
        <f t="shared" si="2"/>
        <v>-21.739130434782606</v>
      </c>
      <c r="V12" s="123" t="str">
        <f t="shared" si="3"/>
        <v>nm</v>
      </c>
      <c r="X12" s="123">
        <v>47</v>
      </c>
      <c r="Y12" s="121">
        <v>178</v>
      </c>
      <c r="Z12" s="123" t="str">
        <f t="shared" si="4"/>
        <v>&gt;100</v>
      </c>
    </row>
    <row r="13" spans="3:25" ht="14.25">
      <c r="C13" s="20"/>
      <c r="D13" s="123"/>
      <c r="T13" s="147"/>
      <c r="X13" s="174"/>
      <c r="Y13" s="121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8"/>
      <c r="U14" s="17"/>
      <c r="V14" s="17"/>
      <c r="W14" s="17"/>
      <c r="X14" s="178"/>
      <c r="Y14" s="148"/>
      <c r="Z14" s="17"/>
    </row>
    <row r="15" spans="2:26" ht="14.25">
      <c r="B15" s="103" t="s">
        <v>76</v>
      </c>
      <c r="C15" s="20"/>
      <c r="D15" s="123">
        <v>9683</v>
      </c>
      <c r="E15" s="123">
        <v>10252</v>
      </c>
      <c r="F15" s="123">
        <v>12208</v>
      </c>
      <c r="G15" s="123">
        <f>Y15</f>
        <v>16341</v>
      </c>
      <c r="I15" s="123">
        <v>9439</v>
      </c>
      <c r="J15" s="123">
        <v>9154</v>
      </c>
      <c r="K15" s="123">
        <v>9510</v>
      </c>
      <c r="L15" s="123">
        <v>10252</v>
      </c>
      <c r="M15" s="123">
        <v>10798</v>
      </c>
      <c r="N15" s="123">
        <v>11524</v>
      </c>
      <c r="O15" s="123">
        <v>11541</v>
      </c>
      <c r="P15" s="123">
        <v>12208</v>
      </c>
      <c r="Q15" s="123">
        <v>13028</v>
      </c>
      <c r="R15" s="123">
        <v>14379</v>
      </c>
      <c r="S15" s="123">
        <v>15743</v>
      </c>
      <c r="T15" s="124">
        <f>Y15</f>
        <v>16341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3.798513625103217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33.8548492791612</v>
      </c>
      <c r="X15" s="123">
        <v>12208</v>
      </c>
      <c r="Y15" s="124">
        <v>16341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33.8548492791612</v>
      </c>
    </row>
    <row r="16" spans="2:26" ht="14.25">
      <c r="B16" s="103" t="s">
        <v>77</v>
      </c>
      <c r="C16" s="20"/>
      <c r="D16" s="123">
        <v>16563</v>
      </c>
      <c r="E16" s="123">
        <v>14362</v>
      </c>
      <c r="F16" s="123">
        <v>21033</v>
      </c>
      <c r="G16" s="123">
        <f>Y16</f>
        <v>31281</v>
      </c>
      <c r="I16" s="123">
        <v>14438</v>
      </c>
      <c r="J16" s="123">
        <v>13778</v>
      </c>
      <c r="K16" s="123">
        <v>15023</v>
      </c>
      <c r="L16" s="123">
        <v>14362</v>
      </c>
      <c r="M16" s="123">
        <v>15724</v>
      </c>
      <c r="N16" s="123">
        <v>16974</v>
      </c>
      <c r="O16" s="123">
        <v>18861</v>
      </c>
      <c r="P16" s="123">
        <v>21033</v>
      </c>
      <c r="Q16" s="123">
        <v>23097</v>
      </c>
      <c r="R16" s="123">
        <v>25727</v>
      </c>
      <c r="S16" s="123">
        <v>31061</v>
      </c>
      <c r="T16" s="124">
        <f>Y16</f>
        <v>31281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0.708283699816481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48.72343460276709</v>
      </c>
      <c r="X16" s="123">
        <v>21033</v>
      </c>
      <c r="Y16" s="124">
        <v>31281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48.72343460276709</v>
      </c>
    </row>
    <row r="17" spans="2:26" ht="14.25">
      <c r="B17" s="103" t="s">
        <v>10</v>
      </c>
      <c r="C17" s="20"/>
      <c r="D17" s="123">
        <v>16563</v>
      </c>
      <c r="E17" s="123">
        <v>14362</v>
      </c>
      <c r="F17" s="123">
        <v>21033</v>
      </c>
      <c r="G17" s="123">
        <f>Y17</f>
        <v>31281</v>
      </c>
      <c r="I17" s="123">
        <v>14438</v>
      </c>
      <c r="J17" s="123">
        <v>13778</v>
      </c>
      <c r="K17" s="123">
        <v>15023</v>
      </c>
      <c r="L17" s="123">
        <v>14362</v>
      </c>
      <c r="M17" s="123">
        <v>15724</v>
      </c>
      <c r="N17" s="123">
        <v>16974</v>
      </c>
      <c r="O17" s="123">
        <v>18861</v>
      </c>
      <c r="P17" s="123">
        <v>21033</v>
      </c>
      <c r="Q17" s="123">
        <v>23097</v>
      </c>
      <c r="R17" s="123">
        <v>25727</v>
      </c>
      <c r="S17" s="123">
        <v>31061</v>
      </c>
      <c r="T17" s="124">
        <f>Y17</f>
        <v>31281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0.708283699816481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48.72343460276709</v>
      </c>
      <c r="X17" s="123">
        <v>21033</v>
      </c>
      <c r="Y17" s="124">
        <v>31281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48.72343460276709</v>
      </c>
    </row>
    <row r="18" spans="3:25" ht="14.25">
      <c r="C18" s="20"/>
      <c r="D18" s="123"/>
      <c r="X18" s="174"/>
      <c r="Y18" s="147"/>
    </row>
    <row r="19" ht="14.25">
      <c r="D19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20"/>
  <sheetViews>
    <sheetView zoomScale="80" zoomScaleNormal="80" zoomScalePageLayoutView="0" workbookViewId="0" topLeftCell="A1">
      <pane xSplit="3" ySplit="2" topLeftCell="L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8" sqref="Y18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7.28125" style="128" customWidth="1"/>
    <col min="5" max="7" width="8.57421875" style="123" customWidth="1"/>
    <col min="8" max="8" width="4.00390625" style="123" customWidth="1"/>
    <col min="9" max="19" width="8.57421875" style="123" customWidth="1"/>
    <col min="20" max="20" width="8.57421875" style="124" bestFit="1" customWidth="1"/>
    <col min="21" max="22" width="6.57421875" style="123" bestFit="1" customWidth="1"/>
    <col min="23" max="23" width="4.57421875" style="123" customWidth="1"/>
    <col min="24" max="24" width="8.57421875" style="123" customWidth="1"/>
    <col min="25" max="25" width="8.57421875" style="124" customWidth="1"/>
    <col min="26" max="26" width="8.7109375" style="123" customWidth="1"/>
    <col min="27" max="16384" width="9.140625" style="20" customWidth="1"/>
  </cols>
  <sheetData>
    <row r="1" spans="1:26" s="42" customFormat="1" ht="20.25">
      <c r="A1" s="41" t="s">
        <v>98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7"/>
      <c r="X3" s="17"/>
      <c r="Y3" s="145"/>
      <c r="Z3" s="17"/>
    </row>
    <row r="4" spans="2:26" ht="14.25">
      <c r="B4" s="103" t="s">
        <v>5</v>
      </c>
      <c r="C4" s="20"/>
      <c r="D4" s="123">
        <v>164</v>
      </c>
      <c r="E4" s="123">
        <v>326</v>
      </c>
      <c r="F4" s="123">
        <v>283</v>
      </c>
      <c r="G4" s="123">
        <f>Y4</f>
        <v>361</v>
      </c>
      <c r="I4" s="123">
        <v>73</v>
      </c>
      <c r="J4" s="123">
        <v>90</v>
      </c>
      <c r="K4" s="123">
        <v>84</v>
      </c>
      <c r="L4" s="123">
        <v>79</v>
      </c>
      <c r="M4" s="123">
        <v>77</v>
      </c>
      <c r="N4" s="123">
        <v>70</v>
      </c>
      <c r="O4" s="123">
        <v>68</v>
      </c>
      <c r="P4" s="123">
        <v>68</v>
      </c>
      <c r="Q4" s="123">
        <v>74</v>
      </c>
      <c r="R4" s="123">
        <v>91</v>
      </c>
      <c r="S4" s="123">
        <v>98</v>
      </c>
      <c r="T4" s="121">
        <f>Y4-Q4-R4-S4</f>
        <v>98</v>
      </c>
      <c r="U4" s="123">
        <f>IF(AND(T4=0,S4=0),0,IF(OR(AND(T4&gt;0,S4&lt;=0),AND(T4&lt;0,S4&gt;=0)),"nm",IF(AND(T4&lt;0,S4&lt;0),IF(-(T4/S4-1)*100&lt;-100,"(&gt;100)",-(T4/S4-1)*100),IF((T4/S4-1)*100&gt;100,"&gt;100",(T4/S4-1)*100))))</f>
        <v>0</v>
      </c>
      <c r="V4" s="123">
        <f>IF(AND(T4=0,P4=0),0,IF(OR(AND(T4&gt;0,P4&lt;=0),AND(T4&lt;0,P4&gt;=0)),"nm",IF(AND(T4&lt;0,P4&lt;0),IF(-(T4/P4-1)*100&lt;-100,"(&gt;100)",-(T4/P4-1)*100),IF((T4/P4-1)*100&gt;100,"&gt;100",(T4/P4-1)*100))))</f>
        <v>44.11764705882353</v>
      </c>
      <c r="X4" s="123">
        <v>283</v>
      </c>
      <c r="Y4" s="124">
        <v>361</v>
      </c>
      <c r="Z4" s="123">
        <f>IF(AND(Y4=0,X4=0),0,IF(OR(AND(Y4&gt;0,X4&lt;=0),AND(Y4&lt;0,X4&gt;=0)),"nm",IF(AND(Y4&lt;0,X4&lt;0),IF(-(Y4/X4-1)*100&lt;-100,"(&gt;100)",-(Y4/X4-1)*100),IF((Y4/X4-1)*100&gt;100,"&gt;100",(Y4/X4-1)*100))))</f>
        <v>27.561837455830386</v>
      </c>
    </row>
    <row r="5" spans="2:26" ht="14.25">
      <c r="B5" s="103" t="s">
        <v>25</v>
      </c>
      <c r="C5" s="20"/>
      <c r="D5" s="123">
        <v>195</v>
      </c>
      <c r="E5" s="123">
        <v>175</v>
      </c>
      <c r="F5" s="123">
        <v>174</v>
      </c>
      <c r="G5" s="123">
        <f aca="true" t="shared" si="0" ref="G5:G12">Y5</f>
        <v>196</v>
      </c>
      <c r="I5" s="123">
        <v>82</v>
      </c>
      <c r="J5" s="123">
        <v>31</v>
      </c>
      <c r="K5" s="123">
        <v>36</v>
      </c>
      <c r="L5" s="123">
        <v>26</v>
      </c>
      <c r="M5" s="123">
        <v>54</v>
      </c>
      <c r="N5" s="123">
        <v>52</v>
      </c>
      <c r="O5" s="123">
        <v>35</v>
      </c>
      <c r="P5" s="123">
        <v>33</v>
      </c>
      <c r="Q5" s="123">
        <v>57</v>
      </c>
      <c r="R5" s="123">
        <v>33</v>
      </c>
      <c r="S5" s="123">
        <v>63</v>
      </c>
      <c r="T5" s="121">
        <f aca="true" t="shared" si="1" ref="T5:T12">Y5-Q5-R5-S5</f>
        <v>43</v>
      </c>
      <c r="U5" s="123">
        <f aca="true" t="shared" si="2" ref="U5:U12">IF(AND(T5=0,S5=0),0,IF(OR(AND(T5&gt;0,S5&lt;=0),AND(T5&lt;0,S5&gt;=0)),"nm",IF(AND(T5&lt;0,S5&lt;0),IF(-(T5/S5-1)*100&lt;-100,"(&gt;100)",-(T5/S5-1)*100),IF((T5/S5-1)*100&gt;100,"&gt;100",(T5/S5-1)*100))))</f>
        <v>-31.746031746031743</v>
      </c>
      <c r="V5" s="123">
        <f aca="true" t="shared" si="3" ref="V5:V12">IF(AND(T5=0,P5=0),0,IF(OR(AND(T5&gt;0,P5&lt;=0),AND(T5&lt;0,P5&gt;=0)),"nm",IF(AND(T5&lt;0,P5&lt;0),IF(-(T5/P5-1)*100&lt;-100,"(&gt;100)",-(T5/P5-1)*100),IF((T5/P5-1)*100&gt;100,"&gt;100",(T5/P5-1)*100))))</f>
        <v>30.303030303030297</v>
      </c>
      <c r="X5" s="123">
        <v>174</v>
      </c>
      <c r="Y5" s="124">
        <v>196</v>
      </c>
      <c r="Z5" s="123">
        <f aca="true" t="shared" si="4" ref="Z5:Z12">IF(AND(Y5=0,X5=0),0,IF(OR(AND(Y5&gt;0,X5&lt;=0),AND(Y5&lt;0,X5&gt;=0)),"nm",IF(AND(Y5&lt;0,X5&lt;0),IF(-(Y5/X5-1)*100&lt;-100,"(&gt;100)",-(Y5/X5-1)*100),IF((Y5/X5-1)*100&gt;100,"&gt;100",(Y5/X5-1)*100))))</f>
        <v>12.643678160919535</v>
      </c>
    </row>
    <row r="6" spans="2:26" ht="14.25">
      <c r="B6" s="103" t="s">
        <v>6</v>
      </c>
      <c r="C6" s="20"/>
      <c r="D6" s="123">
        <v>359</v>
      </c>
      <c r="E6" s="123">
        <v>501</v>
      </c>
      <c r="F6" s="123">
        <v>457</v>
      </c>
      <c r="G6" s="123">
        <f t="shared" si="0"/>
        <v>557</v>
      </c>
      <c r="I6" s="123">
        <v>155</v>
      </c>
      <c r="J6" s="123">
        <v>121</v>
      </c>
      <c r="K6" s="123">
        <v>120</v>
      </c>
      <c r="L6" s="123">
        <v>105</v>
      </c>
      <c r="M6" s="123">
        <v>131</v>
      </c>
      <c r="N6" s="123">
        <v>122</v>
      </c>
      <c r="O6" s="123">
        <v>103</v>
      </c>
      <c r="P6" s="123">
        <v>101</v>
      </c>
      <c r="Q6" s="123">
        <v>131</v>
      </c>
      <c r="R6" s="123">
        <v>124</v>
      </c>
      <c r="S6" s="123">
        <v>161</v>
      </c>
      <c r="T6" s="121">
        <f t="shared" si="1"/>
        <v>141</v>
      </c>
      <c r="U6" s="123">
        <f t="shared" si="2"/>
        <v>-12.422360248447205</v>
      </c>
      <c r="V6" s="123">
        <f t="shared" si="3"/>
        <v>39.6039603960396</v>
      </c>
      <c r="X6" s="123">
        <v>457</v>
      </c>
      <c r="Y6" s="124">
        <v>557</v>
      </c>
      <c r="Z6" s="123">
        <f>IF(AND(Y6=0,X6=0),0,IF(OR(AND(Y6&gt;0,X6&lt;=0),AND(Y6&lt;0,X6&gt;=0)),"nm",IF(AND(Y6&lt;0,X6&lt;0),IF(-(Y6/X6-1)*100&lt;-100,"(&gt;100)",-(Y6/X6-1)*100),IF((Y6/X6-1)*100&gt;100,"&gt;100",(Y6/X6-1)*100))))</f>
        <v>21.881838074398253</v>
      </c>
    </row>
    <row r="7" spans="2:26" ht="14.25">
      <c r="B7" s="103" t="s">
        <v>0</v>
      </c>
      <c r="C7" s="20"/>
      <c r="D7" s="123">
        <v>154</v>
      </c>
      <c r="E7" s="123">
        <v>172</v>
      </c>
      <c r="F7" s="123">
        <v>207</v>
      </c>
      <c r="G7" s="123">
        <f t="shared" si="0"/>
        <v>247</v>
      </c>
      <c r="I7" s="123">
        <v>41</v>
      </c>
      <c r="J7" s="123">
        <v>41</v>
      </c>
      <c r="K7" s="123">
        <v>44</v>
      </c>
      <c r="L7" s="123">
        <v>46</v>
      </c>
      <c r="M7" s="123">
        <v>53</v>
      </c>
      <c r="N7" s="123">
        <v>52</v>
      </c>
      <c r="O7" s="123">
        <v>57</v>
      </c>
      <c r="P7" s="123">
        <v>45</v>
      </c>
      <c r="Q7" s="123">
        <v>54</v>
      </c>
      <c r="R7" s="123">
        <v>58</v>
      </c>
      <c r="S7" s="123">
        <v>60</v>
      </c>
      <c r="T7" s="121">
        <f t="shared" si="1"/>
        <v>75</v>
      </c>
      <c r="U7" s="123">
        <f t="shared" si="2"/>
        <v>25</v>
      </c>
      <c r="V7" s="123">
        <f t="shared" si="3"/>
        <v>66.66666666666667</v>
      </c>
      <c r="X7" s="123">
        <v>207</v>
      </c>
      <c r="Y7" s="124">
        <v>247</v>
      </c>
      <c r="Z7" s="123">
        <f t="shared" si="4"/>
        <v>19.323671497584538</v>
      </c>
    </row>
    <row r="8" spans="2:26" ht="14.25">
      <c r="B8" s="103" t="s">
        <v>8</v>
      </c>
      <c r="C8" s="20"/>
      <c r="D8" s="123">
        <v>35</v>
      </c>
      <c r="E8" s="123">
        <v>69</v>
      </c>
      <c r="F8" s="123">
        <v>79</v>
      </c>
      <c r="G8" s="123">
        <f t="shared" si="0"/>
        <v>39</v>
      </c>
      <c r="I8" s="123">
        <v>34</v>
      </c>
      <c r="J8" s="123">
        <v>10</v>
      </c>
      <c r="K8" s="123">
        <v>10</v>
      </c>
      <c r="L8" s="123">
        <v>15</v>
      </c>
      <c r="M8" s="123">
        <v>11</v>
      </c>
      <c r="N8" s="123">
        <v>14</v>
      </c>
      <c r="O8" s="123">
        <v>41</v>
      </c>
      <c r="P8" s="123">
        <v>13</v>
      </c>
      <c r="Q8" s="123">
        <v>2</v>
      </c>
      <c r="R8" s="123">
        <v>10</v>
      </c>
      <c r="S8" s="123">
        <v>19</v>
      </c>
      <c r="T8" s="121">
        <f t="shared" si="1"/>
        <v>8</v>
      </c>
      <c r="U8" s="123">
        <f t="shared" si="2"/>
        <v>-57.89473684210527</v>
      </c>
      <c r="V8" s="123">
        <f t="shared" si="3"/>
        <v>-38.46153846153846</v>
      </c>
      <c r="X8" s="123">
        <v>79</v>
      </c>
      <c r="Y8" s="124">
        <v>39</v>
      </c>
      <c r="Z8" s="123">
        <f t="shared" si="4"/>
        <v>-50.63291139240506</v>
      </c>
    </row>
    <row r="9" spans="2:26" ht="14.25">
      <c r="B9" s="104" t="s">
        <v>72</v>
      </c>
      <c r="C9" s="20"/>
      <c r="D9" s="123">
        <v>40</v>
      </c>
      <c r="E9" s="123">
        <v>33</v>
      </c>
      <c r="F9" s="123">
        <v>72</v>
      </c>
      <c r="G9" s="123">
        <f t="shared" si="0"/>
        <v>85</v>
      </c>
      <c r="I9" s="123">
        <v>14</v>
      </c>
      <c r="J9" s="123">
        <v>6</v>
      </c>
      <c r="K9" s="123">
        <v>16</v>
      </c>
      <c r="L9" s="123">
        <v>-3</v>
      </c>
      <c r="M9" s="123">
        <v>15</v>
      </c>
      <c r="N9" s="123">
        <v>16</v>
      </c>
      <c r="O9" s="123">
        <v>25</v>
      </c>
      <c r="P9" s="123">
        <v>16</v>
      </c>
      <c r="Q9" s="123">
        <v>16</v>
      </c>
      <c r="R9" s="123">
        <v>21</v>
      </c>
      <c r="S9" s="123">
        <v>27</v>
      </c>
      <c r="T9" s="121">
        <f t="shared" si="1"/>
        <v>21</v>
      </c>
      <c r="U9" s="123">
        <f t="shared" si="2"/>
        <v>-22.22222222222222</v>
      </c>
      <c r="V9" s="123">
        <f t="shared" si="3"/>
        <v>31.25</v>
      </c>
      <c r="X9" s="123">
        <v>72</v>
      </c>
      <c r="Y9" s="124">
        <v>85</v>
      </c>
      <c r="Z9" s="123">
        <f t="shared" si="4"/>
        <v>18.055555555555557</v>
      </c>
    </row>
    <row r="10" spans="2:26" ht="14.25">
      <c r="B10" s="104" t="s">
        <v>9</v>
      </c>
      <c r="C10" s="20"/>
      <c r="D10" s="123">
        <v>210</v>
      </c>
      <c r="E10" s="123">
        <v>293</v>
      </c>
      <c r="F10" s="123">
        <v>243</v>
      </c>
      <c r="G10" s="123">
        <f t="shared" si="0"/>
        <v>356</v>
      </c>
      <c r="I10" s="123">
        <v>94</v>
      </c>
      <c r="J10" s="123">
        <v>76</v>
      </c>
      <c r="K10" s="123">
        <v>82</v>
      </c>
      <c r="L10" s="123">
        <v>41</v>
      </c>
      <c r="M10" s="123">
        <v>82</v>
      </c>
      <c r="N10" s="123">
        <v>72</v>
      </c>
      <c r="O10" s="123">
        <v>30</v>
      </c>
      <c r="P10" s="123">
        <v>59</v>
      </c>
      <c r="Q10" s="123">
        <v>91</v>
      </c>
      <c r="R10" s="123">
        <v>77</v>
      </c>
      <c r="S10" s="123">
        <v>109</v>
      </c>
      <c r="T10" s="121">
        <f t="shared" si="1"/>
        <v>79</v>
      </c>
      <c r="U10" s="123">
        <f t="shared" si="2"/>
        <v>-27.522935779816514</v>
      </c>
      <c r="V10" s="123">
        <f t="shared" si="3"/>
        <v>33.89830508474576</v>
      </c>
      <c r="X10" s="123">
        <v>243</v>
      </c>
      <c r="Y10" s="124">
        <v>356</v>
      </c>
      <c r="Z10" s="123">
        <f t="shared" si="4"/>
        <v>46.50205761316872</v>
      </c>
    </row>
    <row r="11" spans="2:26" ht="14.25">
      <c r="B11" s="104" t="s">
        <v>73</v>
      </c>
      <c r="C11" s="20"/>
      <c r="D11" s="123">
        <v>58</v>
      </c>
      <c r="E11" s="123">
        <v>67</v>
      </c>
      <c r="F11" s="123">
        <v>40</v>
      </c>
      <c r="G11" s="123">
        <f t="shared" si="0"/>
        <v>70</v>
      </c>
      <c r="I11" s="123">
        <v>31</v>
      </c>
      <c r="J11" s="123">
        <v>18</v>
      </c>
      <c r="K11" s="123">
        <v>12</v>
      </c>
      <c r="L11" s="123">
        <v>6</v>
      </c>
      <c r="M11" s="123">
        <v>20</v>
      </c>
      <c r="N11" s="123">
        <v>17</v>
      </c>
      <c r="O11" s="123">
        <v>-4</v>
      </c>
      <c r="P11" s="123">
        <v>7</v>
      </c>
      <c r="Q11" s="123">
        <v>16</v>
      </c>
      <c r="R11" s="123">
        <v>15</v>
      </c>
      <c r="S11" s="123">
        <v>21</v>
      </c>
      <c r="T11" s="121">
        <f t="shared" si="1"/>
        <v>18</v>
      </c>
      <c r="U11" s="123">
        <f t="shared" si="2"/>
        <v>-14.28571428571429</v>
      </c>
      <c r="V11" s="123" t="str">
        <f t="shared" si="3"/>
        <v>&gt;100</v>
      </c>
      <c r="X11" s="123">
        <v>40</v>
      </c>
      <c r="Y11" s="124">
        <v>70</v>
      </c>
      <c r="Z11" s="123">
        <f t="shared" si="4"/>
        <v>75</v>
      </c>
    </row>
    <row r="12" spans="2:26" ht="14.25">
      <c r="B12" s="104" t="s">
        <v>58</v>
      </c>
      <c r="C12" s="20"/>
      <c r="D12" s="123">
        <v>152</v>
      </c>
      <c r="E12" s="123">
        <v>226</v>
      </c>
      <c r="F12" s="123">
        <v>203</v>
      </c>
      <c r="G12" s="123">
        <f t="shared" si="0"/>
        <v>285</v>
      </c>
      <c r="I12" s="123">
        <v>63</v>
      </c>
      <c r="J12" s="123">
        <v>58</v>
      </c>
      <c r="K12" s="123">
        <v>70</v>
      </c>
      <c r="L12" s="123">
        <v>35</v>
      </c>
      <c r="M12" s="123">
        <v>62</v>
      </c>
      <c r="N12" s="123">
        <v>55</v>
      </c>
      <c r="O12" s="123">
        <v>34</v>
      </c>
      <c r="P12" s="123">
        <v>52</v>
      </c>
      <c r="Q12" s="123">
        <v>75</v>
      </c>
      <c r="R12" s="123">
        <v>62</v>
      </c>
      <c r="S12" s="123">
        <v>88</v>
      </c>
      <c r="T12" s="121">
        <f t="shared" si="1"/>
        <v>60</v>
      </c>
      <c r="U12" s="123">
        <f t="shared" si="2"/>
        <v>-31.818181818181824</v>
      </c>
      <c r="V12" s="123">
        <f t="shared" si="3"/>
        <v>15.384615384615374</v>
      </c>
      <c r="X12" s="123">
        <v>203</v>
      </c>
      <c r="Y12" s="124">
        <v>285</v>
      </c>
      <c r="Z12" s="123">
        <f t="shared" si="4"/>
        <v>40.39408866995073</v>
      </c>
    </row>
    <row r="13" spans="3:25" ht="14.25">
      <c r="C13" s="20"/>
      <c r="D13" s="123"/>
      <c r="T13" s="121"/>
      <c r="X13" s="174"/>
      <c r="Y13" s="146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8"/>
      <c r="U14" s="17"/>
      <c r="V14" s="17"/>
      <c r="W14" s="17"/>
      <c r="X14" s="178"/>
      <c r="Y14" s="148"/>
      <c r="Z14" s="17"/>
    </row>
    <row r="15" spans="2:26" ht="14.25">
      <c r="B15" s="103" t="s">
        <v>76</v>
      </c>
      <c r="C15" s="20"/>
      <c r="D15" s="123">
        <v>5557</v>
      </c>
      <c r="E15" s="123">
        <v>8058</v>
      </c>
      <c r="F15" s="123">
        <v>9121</v>
      </c>
      <c r="G15" s="123">
        <f>Y15</f>
        <v>10570</v>
      </c>
      <c r="I15" s="123">
        <v>7920</v>
      </c>
      <c r="J15" s="123">
        <v>8437</v>
      </c>
      <c r="K15" s="123">
        <v>8399</v>
      </c>
      <c r="L15" s="123">
        <v>8058</v>
      </c>
      <c r="M15" s="123">
        <v>7483</v>
      </c>
      <c r="N15" s="123">
        <v>8664</v>
      </c>
      <c r="O15" s="123">
        <v>9436</v>
      </c>
      <c r="P15" s="123">
        <v>9121</v>
      </c>
      <c r="Q15" s="123">
        <v>9116</v>
      </c>
      <c r="R15" s="123">
        <v>9586</v>
      </c>
      <c r="S15" s="123">
        <v>10462</v>
      </c>
      <c r="T15" s="124">
        <f>Y15</f>
        <v>10570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1.032307398203014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15.886415963161937</v>
      </c>
      <c r="X15" s="123">
        <v>9121</v>
      </c>
      <c r="Y15" s="124">
        <v>10570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15.886415963161937</v>
      </c>
    </row>
    <row r="16" spans="2:26" ht="14.25">
      <c r="B16" s="103" t="s">
        <v>77</v>
      </c>
      <c r="C16" s="20"/>
      <c r="D16" s="123">
        <v>9889</v>
      </c>
      <c r="E16" s="123">
        <v>12743</v>
      </c>
      <c r="F16" s="123">
        <v>13710</v>
      </c>
      <c r="G16" s="123">
        <f>Y16</f>
        <v>16224</v>
      </c>
      <c r="I16" s="123">
        <v>12898</v>
      </c>
      <c r="J16" s="123">
        <v>13243</v>
      </c>
      <c r="K16" s="123">
        <v>12676</v>
      </c>
      <c r="L16" s="123">
        <v>12743</v>
      </c>
      <c r="M16" s="123">
        <v>14313</v>
      </c>
      <c r="N16" s="123">
        <v>14344</v>
      </c>
      <c r="O16" s="123">
        <v>14115</v>
      </c>
      <c r="P16" s="123">
        <v>13710</v>
      </c>
      <c r="Q16" s="123">
        <v>14344</v>
      </c>
      <c r="R16" s="123">
        <v>15152</v>
      </c>
      <c r="S16" s="123">
        <v>16411</v>
      </c>
      <c r="T16" s="124">
        <f>Y16</f>
        <v>16224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-1.1394796173298416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18.33698030634574</v>
      </c>
      <c r="W16" s="75"/>
      <c r="X16" s="75">
        <v>13710</v>
      </c>
      <c r="Y16" s="124">
        <v>16224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18.33698030634574</v>
      </c>
    </row>
    <row r="17" spans="2:26" ht="14.25">
      <c r="B17" s="103" t="s">
        <v>10</v>
      </c>
      <c r="C17" s="20"/>
      <c r="D17" s="123">
        <v>9889</v>
      </c>
      <c r="E17" s="123">
        <v>12743</v>
      </c>
      <c r="F17" s="123">
        <v>13710</v>
      </c>
      <c r="G17" s="123">
        <f>Y17</f>
        <v>16224</v>
      </c>
      <c r="I17" s="123">
        <v>12898</v>
      </c>
      <c r="J17" s="123">
        <v>13243</v>
      </c>
      <c r="K17" s="123">
        <v>12676</v>
      </c>
      <c r="L17" s="123">
        <v>12743</v>
      </c>
      <c r="M17" s="123">
        <v>14313</v>
      </c>
      <c r="N17" s="123">
        <v>14344</v>
      </c>
      <c r="O17" s="123">
        <v>14115</v>
      </c>
      <c r="P17" s="123">
        <v>13710</v>
      </c>
      <c r="Q17" s="123">
        <v>14344</v>
      </c>
      <c r="R17" s="123">
        <v>15152</v>
      </c>
      <c r="S17" s="123">
        <v>16411</v>
      </c>
      <c r="T17" s="124">
        <f>Y17</f>
        <v>16224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-1.1394796173298416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18.33698030634574</v>
      </c>
      <c r="W17" s="75"/>
      <c r="X17" s="75">
        <v>13710</v>
      </c>
      <c r="Y17" s="124">
        <v>16224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18.33698030634574</v>
      </c>
    </row>
    <row r="18" ht="14.25">
      <c r="X18" s="174"/>
    </row>
    <row r="19" spans="4:25" ht="14.25">
      <c r="D19" s="123"/>
      <c r="T19" s="146"/>
      <c r="Y19" s="121"/>
    </row>
    <row r="20" ht="14.25">
      <c r="D20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20"/>
  <sheetViews>
    <sheetView zoomScale="80" zoomScaleNormal="80" zoomScalePageLayoutView="0" workbookViewId="0" topLeftCell="A1">
      <pane xSplit="3" ySplit="2" topLeftCell="K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O10" sqref="O10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8" customWidth="1"/>
    <col min="5" max="7" width="8.57421875" style="123" customWidth="1"/>
    <col min="8" max="8" width="4.00390625" style="123" customWidth="1"/>
    <col min="9" max="19" width="8.57421875" style="123" customWidth="1"/>
    <col min="20" max="20" width="8.57421875" style="124" bestFit="1" customWidth="1"/>
    <col min="21" max="22" width="6.57421875" style="123" bestFit="1" customWidth="1"/>
    <col min="23" max="23" width="3.421875" style="123" customWidth="1"/>
    <col min="24" max="24" width="8.57421875" style="123" customWidth="1"/>
    <col min="25" max="25" width="8.57421875" style="124" customWidth="1"/>
    <col min="26" max="26" width="10.7109375" style="123" customWidth="1"/>
    <col min="27" max="16384" width="9.140625" style="20" customWidth="1"/>
  </cols>
  <sheetData>
    <row r="1" spans="1:26" s="42" customFormat="1" ht="20.25">
      <c r="A1" s="41" t="s">
        <v>80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45"/>
      <c r="U3" s="17"/>
      <c r="V3" s="17"/>
      <c r="W3" s="17"/>
      <c r="X3" s="17"/>
      <c r="Y3" s="145"/>
      <c r="Z3" s="17"/>
    </row>
    <row r="4" spans="2:26" ht="14.25">
      <c r="B4" s="103" t="s">
        <v>5</v>
      </c>
      <c r="C4" s="20"/>
      <c r="D4" s="123">
        <v>131</v>
      </c>
      <c r="E4" s="123">
        <v>201</v>
      </c>
      <c r="F4" s="123">
        <v>242</v>
      </c>
      <c r="G4" s="123">
        <f>Y4</f>
        <v>219</v>
      </c>
      <c r="I4" s="123">
        <v>44</v>
      </c>
      <c r="J4" s="123">
        <v>53</v>
      </c>
      <c r="K4" s="123">
        <v>51</v>
      </c>
      <c r="L4" s="123">
        <v>53</v>
      </c>
      <c r="M4" s="123">
        <v>54</v>
      </c>
      <c r="N4" s="123">
        <v>77</v>
      </c>
      <c r="O4" s="123">
        <v>57</v>
      </c>
      <c r="P4" s="123">
        <v>54</v>
      </c>
      <c r="Q4" s="123">
        <v>54</v>
      </c>
      <c r="R4" s="123">
        <v>57</v>
      </c>
      <c r="S4" s="123">
        <v>57</v>
      </c>
      <c r="T4" s="124">
        <f>Y4-Q4-R4-S4</f>
        <v>51</v>
      </c>
      <c r="U4" s="123">
        <f>IF(AND(T4=0,S4=0),0,IF(OR(AND(T4&gt;0,S4&lt;=0),AND(T4&lt;0,S4&gt;=0)),"nm",IF(AND(T4&lt;0,S4&lt;0),IF(-(T4/S4-1)*100&lt;-100,"(&gt;100)",-(T4/S4-1)*100),IF((T4/S4-1)*100&gt;100,"&gt;100",(T4/S4-1)*100))))</f>
        <v>-10.526315789473683</v>
      </c>
      <c r="V4" s="123">
        <f>IF(AND(T4=0,P4=0),0,IF(OR(AND(T4&gt;0,P4&lt;=0),AND(T4&lt;0,P4&gt;=0)),"nm",IF(AND(T4&lt;0,P4&lt;0),IF(-(T4/P4-1)*100&lt;-100,"(&gt;100)",-(T4/P4-1)*100),IF((T4/P4-1)*100&gt;100,"&gt;100",(T4/P4-1)*100))))</f>
        <v>-5.555555555555558</v>
      </c>
      <c r="X4" s="123">
        <v>242</v>
      </c>
      <c r="Y4" s="124">
        <v>219</v>
      </c>
      <c r="Z4" s="123">
        <f>IF(AND(Y4=0,X4=0),0,IF(OR(AND(Y4&gt;0,X4&lt;=0),AND(Y4&lt;0,X4&gt;=0)),"nm",IF(AND(Y4&lt;0,X4&lt;0),IF(-(Y4/X4-1)*100&lt;-100,"(&gt;100)",-(Y4/X4-1)*100),IF((Y4/X4-1)*100&gt;100,"&gt;100",(Y4/X4-1)*100))))</f>
        <v>-9.50413223140496</v>
      </c>
    </row>
    <row r="5" spans="2:26" ht="14.25">
      <c r="B5" s="103" t="s">
        <v>25</v>
      </c>
      <c r="C5" s="20"/>
      <c r="D5" s="123">
        <v>79</v>
      </c>
      <c r="E5" s="123">
        <v>135</v>
      </c>
      <c r="F5" s="123">
        <v>50</v>
      </c>
      <c r="G5" s="123">
        <f aca="true" t="shared" si="0" ref="G5:G12">Y5</f>
        <v>71</v>
      </c>
      <c r="I5" s="123">
        <v>36</v>
      </c>
      <c r="J5" s="123">
        <v>29</v>
      </c>
      <c r="K5" s="123">
        <v>40</v>
      </c>
      <c r="L5" s="123">
        <v>30</v>
      </c>
      <c r="M5" s="123">
        <v>28</v>
      </c>
      <c r="N5" s="123">
        <v>-7</v>
      </c>
      <c r="O5" s="123">
        <v>17</v>
      </c>
      <c r="P5" s="123">
        <v>12</v>
      </c>
      <c r="Q5" s="123">
        <v>27</v>
      </c>
      <c r="R5" s="123">
        <v>10</v>
      </c>
      <c r="S5" s="123">
        <v>3</v>
      </c>
      <c r="T5" s="124">
        <f aca="true" t="shared" si="1" ref="T5:T12">Y5-Q5-R5-S5</f>
        <v>31</v>
      </c>
      <c r="U5" s="123" t="str">
        <f aca="true" t="shared" si="2" ref="U5:U12">IF(AND(T5=0,S5=0),0,IF(OR(AND(T5&gt;0,S5&lt;=0),AND(T5&lt;0,S5&gt;=0)),"nm",IF(AND(T5&lt;0,S5&lt;0),IF(-(T5/S5-1)*100&lt;-100,"(&gt;100)",-(T5/S5-1)*100),IF((T5/S5-1)*100&gt;100,"&gt;100",(T5/S5-1)*100))))</f>
        <v>&gt;100</v>
      </c>
      <c r="V5" s="123" t="str">
        <f aca="true" t="shared" si="3" ref="V5:V12">IF(AND(T5=0,P5=0),0,IF(OR(AND(T5&gt;0,P5&lt;=0),AND(T5&lt;0,P5&gt;=0)),"nm",IF(AND(T5&lt;0,P5&lt;0),IF(-(T5/P5-1)*100&lt;-100,"(&gt;100)",-(T5/P5-1)*100),IF((T5/P5-1)*100&gt;100,"&gt;100",(T5/P5-1)*100))))</f>
        <v>&gt;100</v>
      </c>
      <c r="X5" s="123">
        <v>50</v>
      </c>
      <c r="Y5" s="124">
        <v>71</v>
      </c>
      <c r="Z5" s="123">
        <f>IF(AND(Y5=0,X5=0),0,IF(OR(AND(Y5&gt;0,X5&lt;=0),AND(Y5&lt;0,X5&gt;=0)),"nm",IF(AND(Y5&lt;0,X5&lt;0),IF(-(Y5/X5-1)*100&lt;-100,"(&gt;100)",-(Y5/X5-1)*100),IF((Y5/X5-1)*100&gt;100,"&gt;100",(Y5/X5-1)*100))))</f>
        <v>41.99999999999999</v>
      </c>
    </row>
    <row r="6" spans="2:26" ht="14.25">
      <c r="B6" s="103" t="s">
        <v>6</v>
      </c>
      <c r="C6" s="20"/>
      <c r="D6" s="123">
        <v>210</v>
      </c>
      <c r="E6" s="123">
        <v>336</v>
      </c>
      <c r="F6" s="123">
        <v>292</v>
      </c>
      <c r="G6" s="123">
        <f t="shared" si="0"/>
        <v>290</v>
      </c>
      <c r="I6" s="123">
        <v>80</v>
      </c>
      <c r="J6" s="123">
        <v>82</v>
      </c>
      <c r="K6" s="123">
        <v>91</v>
      </c>
      <c r="L6" s="123">
        <v>83</v>
      </c>
      <c r="M6" s="123">
        <v>82</v>
      </c>
      <c r="N6" s="123">
        <v>70</v>
      </c>
      <c r="O6" s="123">
        <v>74</v>
      </c>
      <c r="P6" s="123">
        <v>66</v>
      </c>
      <c r="Q6" s="123">
        <v>81</v>
      </c>
      <c r="R6" s="123">
        <v>67</v>
      </c>
      <c r="S6" s="123">
        <v>60</v>
      </c>
      <c r="T6" s="124">
        <f t="shared" si="1"/>
        <v>82</v>
      </c>
      <c r="U6" s="123">
        <f t="shared" si="2"/>
        <v>36.66666666666667</v>
      </c>
      <c r="V6" s="123">
        <f t="shared" si="3"/>
        <v>24.242424242424242</v>
      </c>
      <c r="X6" s="123">
        <v>292</v>
      </c>
      <c r="Y6" s="124">
        <v>290</v>
      </c>
      <c r="Z6" s="123">
        <f aca="true" t="shared" si="4" ref="Z6:Z12">IF(AND(Y6=0,X6=0),0,IF(OR(AND(Y6&gt;0,X6&lt;=0),AND(Y6&lt;0,X6&gt;=0)),"nm",IF(AND(Y6&lt;0,X6&lt;0),IF(-(Y6/X6-1)*100&lt;-100,"(&gt;100)",-(Y6/X6-1)*100),IF((Y6/X6-1)*100&gt;100,"&gt;100",(Y6/X6-1)*100))))</f>
        <v>-0.6849315068493178</v>
      </c>
    </row>
    <row r="7" spans="2:26" ht="14.25">
      <c r="B7" s="103" t="s">
        <v>0</v>
      </c>
      <c r="C7" s="20"/>
      <c r="D7" s="123">
        <v>63</v>
      </c>
      <c r="E7" s="123">
        <v>50</v>
      </c>
      <c r="F7" s="123">
        <v>62</v>
      </c>
      <c r="G7" s="123">
        <f t="shared" si="0"/>
        <v>65</v>
      </c>
      <c r="I7" s="123">
        <v>12</v>
      </c>
      <c r="J7" s="123">
        <v>16</v>
      </c>
      <c r="K7" s="123">
        <v>13</v>
      </c>
      <c r="L7" s="123">
        <v>9</v>
      </c>
      <c r="M7" s="123">
        <v>14</v>
      </c>
      <c r="N7" s="123">
        <v>15</v>
      </c>
      <c r="O7" s="123">
        <v>18</v>
      </c>
      <c r="P7" s="123">
        <v>15</v>
      </c>
      <c r="Q7" s="123">
        <v>15</v>
      </c>
      <c r="R7" s="123">
        <v>16</v>
      </c>
      <c r="S7" s="123">
        <v>16</v>
      </c>
      <c r="T7" s="124">
        <f t="shared" si="1"/>
        <v>18</v>
      </c>
      <c r="U7" s="123">
        <f t="shared" si="2"/>
        <v>12.5</v>
      </c>
      <c r="V7" s="123">
        <f t="shared" si="3"/>
        <v>19.999999999999996</v>
      </c>
      <c r="X7" s="123">
        <v>62</v>
      </c>
      <c r="Y7" s="124">
        <v>65</v>
      </c>
      <c r="Z7" s="123">
        <f t="shared" si="4"/>
        <v>4.8387096774193505</v>
      </c>
    </row>
    <row r="8" spans="2:26" ht="14.25">
      <c r="B8" s="103" t="s">
        <v>8</v>
      </c>
      <c r="C8" s="20"/>
      <c r="D8" s="123">
        <v>21</v>
      </c>
      <c r="E8" s="123">
        <v>142</v>
      </c>
      <c r="F8" s="123">
        <v>55</v>
      </c>
      <c r="G8" s="123">
        <f t="shared" si="0"/>
        <v>42</v>
      </c>
      <c r="I8" s="123">
        <v>54</v>
      </c>
      <c r="J8" s="123">
        <v>0</v>
      </c>
      <c r="K8" s="123">
        <v>0</v>
      </c>
      <c r="L8" s="123">
        <v>88</v>
      </c>
      <c r="M8" s="123">
        <v>53</v>
      </c>
      <c r="N8" s="123">
        <v>-8</v>
      </c>
      <c r="O8" s="123">
        <v>0</v>
      </c>
      <c r="P8" s="123">
        <v>10</v>
      </c>
      <c r="Q8" s="123">
        <v>3</v>
      </c>
      <c r="R8" s="123">
        <v>8</v>
      </c>
      <c r="S8" s="123">
        <v>23</v>
      </c>
      <c r="T8" s="124">
        <f t="shared" si="1"/>
        <v>8</v>
      </c>
      <c r="U8" s="123">
        <f t="shared" si="2"/>
        <v>-65.21739130434783</v>
      </c>
      <c r="V8" s="123">
        <f t="shared" si="3"/>
        <v>-19.999999999999996</v>
      </c>
      <c r="X8" s="123">
        <v>55</v>
      </c>
      <c r="Y8" s="124">
        <v>42</v>
      </c>
      <c r="Z8" s="123">
        <f t="shared" si="4"/>
        <v>-23.636363636363633</v>
      </c>
    </row>
    <row r="9" spans="2:26" ht="14.25">
      <c r="B9" s="104" t="s">
        <v>72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4">
        <f t="shared" si="1"/>
        <v>0</v>
      </c>
      <c r="U9" s="123">
        <f t="shared" si="2"/>
        <v>0</v>
      </c>
      <c r="V9" s="123">
        <f t="shared" si="3"/>
        <v>0</v>
      </c>
      <c r="X9" s="123">
        <v>0</v>
      </c>
      <c r="Y9" s="124">
        <v>0</v>
      </c>
      <c r="Z9" s="123">
        <f t="shared" si="4"/>
        <v>0</v>
      </c>
    </row>
    <row r="10" spans="2:26" ht="14.25">
      <c r="B10" s="104" t="s">
        <v>9</v>
      </c>
      <c r="C10" s="20"/>
      <c r="D10" s="123">
        <v>126</v>
      </c>
      <c r="E10" s="123">
        <v>144</v>
      </c>
      <c r="F10" s="123">
        <v>175</v>
      </c>
      <c r="G10" s="123">
        <f t="shared" si="0"/>
        <v>183</v>
      </c>
      <c r="I10" s="123">
        <v>14</v>
      </c>
      <c r="J10" s="123">
        <v>66</v>
      </c>
      <c r="K10" s="123">
        <v>78</v>
      </c>
      <c r="L10" s="123">
        <v>-14</v>
      </c>
      <c r="M10" s="123">
        <v>15</v>
      </c>
      <c r="N10" s="123">
        <v>63</v>
      </c>
      <c r="O10" s="123">
        <v>56</v>
      </c>
      <c r="P10" s="123">
        <v>41</v>
      </c>
      <c r="Q10" s="123">
        <v>63</v>
      </c>
      <c r="R10" s="123">
        <v>43</v>
      </c>
      <c r="S10" s="123">
        <v>21</v>
      </c>
      <c r="T10" s="124">
        <f t="shared" si="1"/>
        <v>56</v>
      </c>
      <c r="U10" s="123" t="str">
        <f t="shared" si="2"/>
        <v>&gt;100</v>
      </c>
      <c r="V10" s="123">
        <f t="shared" si="3"/>
        <v>36.585365853658544</v>
      </c>
      <c r="X10" s="123">
        <v>175</v>
      </c>
      <c r="Y10" s="124">
        <v>183</v>
      </c>
      <c r="Z10" s="123">
        <f t="shared" si="4"/>
        <v>4.571428571428582</v>
      </c>
    </row>
    <row r="11" spans="2:26" ht="14.25">
      <c r="B11" s="104" t="s">
        <v>73</v>
      </c>
      <c r="C11" s="20"/>
      <c r="D11" s="123">
        <v>60</v>
      </c>
      <c r="E11" s="123">
        <v>24</v>
      </c>
      <c r="F11" s="123">
        <v>42</v>
      </c>
      <c r="G11" s="123">
        <f t="shared" si="0"/>
        <v>59</v>
      </c>
      <c r="I11" s="123">
        <v>13</v>
      </c>
      <c r="J11" s="123">
        <v>16</v>
      </c>
      <c r="K11" s="123">
        <v>17</v>
      </c>
      <c r="L11" s="123">
        <v>-22</v>
      </c>
      <c r="M11" s="123">
        <v>4</v>
      </c>
      <c r="N11" s="123">
        <v>15</v>
      </c>
      <c r="O11" s="123">
        <v>8</v>
      </c>
      <c r="P11" s="123">
        <v>15</v>
      </c>
      <c r="Q11" s="123">
        <v>16</v>
      </c>
      <c r="R11" s="123">
        <v>15</v>
      </c>
      <c r="S11" s="123">
        <v>7</v>
      </c>
      <c r="T11" s="124">
        <f t="shared" si="1"/>
        <v>21</v>
      </c>
      <c r="U11" s="123" t="str">
        <f t="shared" si="2"/>
        <v>&gt;100</v>
      </c>
      <c r="V11" s="123">
        <f t="shared" si="3"/>
        <v>39.99999999999999</v>
      </c>
      <c r="X11" s="123">
        <v>42</v>
      </c>
      <c r="Y11" s="124">
        <v>59</v>
      </c>
      <c r="Z11" s="123">
        <f t="shared" si="4"/>
        <v>40.47619047619047</v>
      </c>
    </row>
    <row r="12" spans="2:26" ht="14.25">
      <c r="B12" s="104" t="s">
        <v>58</v>
      </c>
      <c r="C12" s="20"/>
      <c r="D12" s="123">
        <v>66</v>
      </c>
      <c r="E12" s="123">
        <v>120</v>
      </c>
      <c r="F12" s="123">
        <v>133</v>
      </c>
      <c r="G12" s="123">
        <f t="shared" si="0"/>
        <v>124</v>
      </c>
      <c r="I12" s="123">
        <v>1</v>
      </c>
      <c r="J12" s="123">
        <v>50</v>
      </c>
      <c r="K12" s="123">
        <v>61</v>
      </c>
      <c r="L12" s="123">
        <v>8</v>
      </c>
      <c r="M12" s="123">
        <v>11</v>
      </c>
      <c r="N12" s="123">
        <v>48</v>
      </c>
      <c r="O12" s="123">
        <v>48</v>
      </c>
      <c r="P12" s="123">
        <v>26</v>
      </c>
      <c r="Q12" s="123">
        <v>47</v>
      </c>
      <c r="R12" s="123">
        <v>28</v>
      </c>
      <c r="S12" s="123">
        <v>14</v>
      </c>
      <c r="T12" s="124">
        <f t="shared" si="1"/>
        <v>35</v>
      </c>
      <c r="U12" s="123" t="str">
        <f t="shared" si="2"/>
        <v>&gt;100</v>
      </c>
      <c r="V12" s="123">
        <f t="shared" si="3"/>
        <v>34.61538461538463</v>
      </c>
      <c r="X12" s="123">
        <v>133</v>
      </c>
      <c r="Y12" s="124">
        <v>124</v>
      </c>
      <c r="Z12" s="123">
        <f t="shared" si="4"/>
        <v>-6.766917293233088</v>
      </c>
    </row>
    <row r="13" spans="3:24" ht="14.25">
      <c r="C13" s="20"/>
      <c r="D13" s="123"/>
      <c r="T13" s="147"/>
      <c r="X13" s="174"/>
    </row>
    <row r="14" spans="1:26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8"/>
      <c r="U14" s="17"/>
      <c r="V14" s="17"/>
      <c r="W14" s="17"/>
      <c r="X14" s="178"/>
      <c r="Y14" s="148"/>
      <c r="Z14" s="17"/>
    </row>
    <row r="15" spans="2:26" ht="14.25">
      <c r="B15" s="103" t="s">
        <v>76</v>
      </c>
      <c r="C15" s="20"/>
      <c r="D15" s="123">
        <v>6663</v>
      </c>
      <c r="E15" s="123">
        <v>6562</v>
      </c>
      <c r="F15" s="123">
        <v>6041</v>
      </c>
      <c r="G15" s="123">
        <f>Y15</f>
        <v>6908</v>
      </c>
      <c r="I15" s="123">
        <v>7630</v>
      </c>
      <c r="J15" s="123">
        <v>7254</v>
      </c>
      <c r="K15" s="123">
        <v>6319</v>
      </c>
      <c r="L15" s="123">
        <v>6562</v>
      </c>
      <c r="M15" s="123">
        <v>6983</v>
      </c>
      <c r="N15" s="123">
        <v>6441</v>
      </c>
      <c r="O15" s="123">
        <v>6000</v>
      </c>
      <c r="P15" s="123">
        <v>6041</v>
      </c>
      <c r="Q15" s="123">
        <v>6486</v>
      </c>
      <c r="R15" s="123">
        <v>5947</v>
      </c>
      <c r="S15" s="123">
        <v>6603</v>
      </c>
      <c r="T15" s="124">
        <f>Y15</f>
        <v>6908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4.619112524610025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14.351928488660825</v>
      </c>
      <c r="X15" s="123">
        <v>6041</v>
      </c>
      <c r="Y15" s="124">
        <v>6908</v>
      </c>
      <c r="Z15" s="123">
        <f>IF(AND(Y15=0,X15=0),0,IF(OR(AND(Y15&gt;0,X15&lt;=0),AND(Y15&lt;0,X15&gt;=0)),"nm",IF(AND(Y15&lt;0,X15&lt;0),IF(-(Y15/X15-1)*100&lt;-100,"(&gt;100)",-(Y15/X15-1)*100),IF((Y15/X15-1)*100&gt;100,"&gt;100",(Y15/X15-1)*100))))</f>
        <v>14.351928488660825</v>
      </c>
    </row>
    <row r="16" spans="2:26" ht="14.25">
      <c r="B16" s="103" t="s">
        <v>77</v>
      </c>
      <c r="C16" s="20"/>
      <c r="D16" s="123">
        <v>10168</v>
      </c>
      <c r="E16" s="123">
        <v>12387</v>
      </c>
      <c r="F16" s="123">
        <v>11863</v>
      </c>
      <c r="G16" s="123">
        <f>Y16</f>
        <v>12669</v>
      </c>
      <c r="I16" s="123">
        <v>12918</v>
      </c>
      <c r="J16" s="123">
        <v>13756</v>
      </c>
      <c r="K16" s="123">
        <v>12841</v>
      </c>
      <c r="L16" s="123">
        <v>12387</v>
      </c>
      <c r="M16" s="123">
        <v>13081</v>
      </c>
      <c r="N16" s="123">
        <v>13119</v>
      </c>
      <c r="O16" s="123">
        <v>11886</v>
      </c>
      <c r="P16" s="123">
        <v>11863</v>
      </c>
      <c r="Q16" s="123">
        <v>12730</v>
      </c>
      <c r="R16" s="123">
        <v>12492</v>
      </c>
      <c r="S16" s="123">
        <v>12668</v>
      </c>
      <c r="T16" s="124">
        <f>Y16</f>
        <v>12669</v>
      </c>
      <c r="U16" s="123">
        <f>IF(AND(T16=0,S16=0),0,IF(OR(AND(T16&gt;0,S16&lt;=0),AND(T16&lt;0,S16&gt;=0)),"nm",IF(AND(T16&lt;0,S16&lt;0),IF(-(T16/S16-1)*100&lt;-100,"(&gt;100)",-(T16/S16-1)*100),IF((T16/S16-1)*100&gt;100,"&gt;100",(T16/S16-1)*100))))</f>
        <v>0.007893905904632348</v>
      </c>
      <c r="V16" s="123">
        <f>IF(AND(T16=0,P16=0),0,IF(OR(AND(T16&gt;0,P16&lt;=0),AND(T16&lt;0,P16&gt;=0)),"nm",IF(AND(T16&lt;0,P16&lt;0),IF(-(T16/P16-1)*100&lt;-100,"(&gt;100)",-(T16/P16-1)*100),IF((T16/P16-1)*100&gt;100,"&gt;100",(T16/P16-1)*100))))</f>
        <v>6.794234173480573</v>
      </c>
      <c r="X16" s="123">
        <v>11863</v>
      </c>
      <c r="Y16" s="124">
        <v>12669</v>
      </c>
      <c r="Z16" s="123">
        <f>IF(AND(Y16=0,X16=0),0,IF(OR(AND(Y16&gt;0,X16&lt;=0),AND(Y16&lt;0,X16&gt;=0)),"nm",IF(AND(Y16&lt;0,X16&lt;0),IF(-(Y16/X16-1)*100&lt;-100,"(&gt;100)",-(Y16/X16-1)*100),IF((Y16/X16-1)*100&gt;100,"&gt;100",(Y16/X16-1)*100))))</f>
        <v>6.794234173480573</v>
      </c>
    </row>
    <row r="17" spans="2:26" ht="14.25">
      <c r="B17" s="103" t="s">
        <v>10</v>
      </c>
      <c r="C17" s="20"/>
      <c r="D17" s="123">
        <v>10168</v>
      </c>
      <c r="E17" s="123">
        <v>12387</v>
      </c>
      <c r="F17" s="123">
        <v>11863</v>
      </c>
      <c r="G17" s="123">
        <f>Y17</f>
        <v>12669</v>
      </c>
      <c r="I17" s="123">
        <v>12918</v>
      </c>
      <c r="J17" s="123">
        <v>13756</v>
      </c>
      <c r="K17" s="123">
        <v>12841</v>
      </c>
      <c r="L17" s="123">
        <v>12387</v>
      </c>
      <c r="M17" s="123">
        <v>13081</v>
      </c>
      <c r="N17" s="123">
        <v>13119</v>
      </c>
      <c r="O17" s="123">
        <v>11886</v>
      </c>
      <c r="P17" s="123">
        <v>11863</v>
      </c>
      <c r="Q17" s="123">
        <v>12730</v>
      </c>
      <c r="R17" s="123">
        <v>12492</v>
      </c>
      <c r="S17" s="123">
        <v>12668</v>
      </c>
      <c r="T17" s="124">
        <f>Y17</f>
        <v>12669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0.007893905904632348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6.794234173480573</v>
      </c>
      <c r="X17" s="123">
        <v>11863</v>
      </c>
      <c r="Y17" s="124">
        <v>12669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6.794234173480573</v>
      </c>
    </row>
    <row r="18" spans="3:24" ht="14.25">
      <c r="C18" s="20"/>
      <c r="D18" s="123"/>
      <c r="X18" s="174"/>
    </row>
    <row r="19" spans="4:20" ht="14.25">
      <c r="D19" s="123"/>
      <c r="T19" s="146"/>
    </row>
    <row r="20" spans="4:20" ht="14.25">
      <c r="D20" s="123"/>
      <c r="T20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zoomScale="80" zoomScaleNormal="80" zoomScalePageLayoutView="0" workbookViewId="0" topLeftCell="A1">
      <pane ySplit="5" topLeftCell="A51" activePane="bottomLeft" state="frozen"/>
      <selection pane="topLeft" activeCell="P25" sqref="P25"/>
      <selection pane="bottomLeft" activeCell="H53" sqref="H53"/>
    </sheetView>
  </sheetViews>
  <sheetFormatPr defaultColWidth="9.140625" defaultRowHeight="12.75"/>
  <cols>
    <col min="1" max="1" width="2.00390625" style="0" customWidth="1"/>
    <col min="2" max="2" width="43.57421875" style="0" customWidth="1"/>
    <col min="3" max="4" width="10.7109375" style="237" customWidth="1"/>
    <col min="5" max="5" width="10.7109375" style="270" customWidth="1"/>
    <col min="6" max="6" width="10.7109375" style="237" customWidth="1"/>
    <col min="7" max="7" width="10.7109375" style="270" customWidth="1"/>
    <col min="8" max="10" width="10.7109375" style="254" customWidth="1"/>
  </cols>
  <sheetData>
    <row r="1" spans="1:17" s="42" customFormat="1" ht="20.25">
      <c r="A1" s="41" t="s">
        <v>348</v>
      </c>
      <c r="D1" s="230"/>
      <c r="E1" s="262"/>
      <c r="F1" s="43"/>
      <c r="G1" s="317"/>
      <c r="H1" s="276"/>
      <c r="I1" s="43"/>
      <c r="J1" s="276"/>
      <c r="K1" s="43"/>
      <c r="L1" s="43"/>
      <c r="M1" s="43"/>
      <c r="N1" s="43"/>
      <c r="O1" s="43"/>
      <c r="P1" s="43"/>
      <c r="Q1" s="43"/>
    </row>
    <row r="2" spans="1:17" s="44" customFormat="1" ht="15">
      <c r="A2" s="473" t="s">
        <v>85</v>
      </c>
      <c r="B2" s="473"/>
      <c r="C2" s="473"/>
      <c r="E2" s="263"/>
      <c r="G2" s="318"/>
      <c r="H2" s="278"/>
      <c r="J2" s="278"/>
      <c r="L2" s="45"/>
      <c r="M2" s="45"/>
      <c r="Q2" s="45"/>
    </row>
    <row r="3" spans="1:10" ht="15" thickBot="1">
      <c r="A3" s="81"/>
      <c r="B3" s="81"/>
      <c r="C3" s="110"/>
      <c r="D3" s="110"/>
      <c r="E3" s="264"/>
      <c r="F3" s="110"/>
      <c r="G3" s="319"/>
      <c r="H3" s="67"/>
      <c r="I3" s="67"/>
      <c r="J3" s="67"/>
    </row>
    <row r="4" spans="2:10" s="67" customFormat="1" ht="15.75" customHeight="1" thickTop="1">
      <c r="B4" s="181"/>
      <c r="C4" s="476" t="s">
        <v>409</v>
      </c>
      <c r="D4" s="476" t="s">
        <v>410</v>
      </c>
      <c r="E4" s="265" t="s">
        <v>244</v>
      </c>
      <c r="F4" s="476" t="s">
        <v>397</v>
      </c>
      <c r="G4" s="320" t="s">
        <v>244</v>
      </c>
      <c r="H4" s="478" t="s">
        <v>411</v>
      </c>
      <c r="I4" s="478" t="s">
        <v>412</v>
      </c>
      <c r="J4" s="309" t="s">
        <v>244</v>
      </c>
    </row>
    <row r="5" spans="2:10" s="67" customFormat="1" ht="15.75" thickBot="1">
      <c r="B5" s="182" t="s">
        <v>243</v>
      </c>
      <c r="C5" s="477"/>
      <c r="D5" s="477"/>
      <c r="E5" s="266" t="s">
        <v>245</v>
      </c>
      <c r="F5" s="477"/>
      <c r="G5" s="321" t="s">
        <v>245</v>
      </c>
      <c r="H5" s="479"/>
      <c r="I5" s="479"/>
      <c r="J5" s="310" t="s">
        <v>245</v>
      </c>
    </row>
    <row r="6" spans="2:10" s="67" customFormat="1" ht="15.75" thickTop="1">
      <c r="B6" s="183"/>
      <c r="C6" s="238"/>
      <c r="D6" s="231"/>
      <c r="E6" s="315"/>
      <c r="F6" s="238"/>
      <c r="G6" s="271"/>
      <c r="H6" s="184"/>
      <c r="I6" s="184"/>
      <c r="J6" s="184"/>
    </row>
    <row r="7" spans="2:10" s="67" customFormat="1" ht="15">
      <c r="B7" s="185" t="s">
        <v>246</v>
      </c>
      <c r="C7" s="314"/>
      <c r="D7" s="109"/>
      <c r="E7" s="315"/>
      <c r="F7" s="109"/>
      <c r="G7" s="315"/>
      <c r="H7" s="311"/>
      <c r="I7" s="311"/>
      <c r="J7" s="311"/>
    </row>
    <row r="8" spans="2:10" s="67" customFormat="1" ht="15">
      <c r="B8" s="175" t="s">
        <v>23</v>
      </c>
      <c r="C8" s="412">
        <v>1814</v>
      </c>
      <c r="D8" s="363">
        <v>1461</v>
      </c>
      <c r="E8" s="429">
        <f>IF(AND(C8=0,D8=0),0,IF(OR(AND(C8&gt;0,D8&lt;=0),AND(C8&lt;0,D8&gt;=0)),"nm",IF(AND(C8&lt;0,D8&lt;0),IF(-(C8/D8-1)*100&lt;-100,"(&gt;100)",-(C8/D8-1)*100),IF((C8/D8-1)*100&gt;100,"&gt;100",(C8/D8-1)*100))))</f>
        <v>24.161533196440786</v>
      </c>
      <c r="F8" s="365">
        <v>1676</v>
      </c>
      <c r="G8" s="281">
        <f>IF(AND(C8=0,F8=0),0,IF(OR(AND(C8&gt;0,F8&lt;=0),AND(C8&lt;0,F8&gt;=0)),"nm",IF(AND(C8&lt;0,F8&lt;0),IF(-(C8/F8-1)*100&lt;-100,"(&gt;100)",-(C8/F8-1)*100),IF((C8/F8-1)*100&gt;100,"&gt;100",(C8/F8-1)*100))))</f>
        <v>8.233890214797146</v>
      </c>
      <c r="H8" s="405">
        <v>6555</v>
      </c>
      <c r="I8" s="140">
        <v>5699</v>
      </c>
      <c r="J8" s="135">
        <f>IF(AND(H8=0,I8=0),0,IF(OR(AND(H8&gt;0,I8&lt;=0),AND(H8&lt;0,I8&gt;=0)),"nm",IF(AND(H8&lt;0,I8&lt;0),IF(-(H8/I8-1)*100&lt;-100,"(&gt;100)",-(H8/I8-1)*100),IF((H8/I8-1)*100&gt;100,"&gt;100",(H8/I8-1)*100))))</f>
        <v>15.020178978768195</v>
      </c>
    </row>
    <row r="9" spans="2:10" s="67" customFormat="1" ht="15.75" thickBot="1">
      <c r="B9" s="175" t="s">
        <v>24</v>
      </c>
      <c r="C9" s="410">
        <v>524</v>
      </c>
      <c r="D9" s="362">
        <v>355</v>
      </c>
      <c r="E9" s="430">
        <f aca="true" t="shared" si="0" ref="E9:E15">IF(AND(C9=0,D9=0),0,IF(OR(AND(C9&gt;0,D9&lt;=0),AND(C9&lt;0,D9&gt;=0)),"nm",IF(AND(C9&lt;0,D9&lt;0),IF(-(C9/D9-1)*100&lt;-100,"(&gt;100)",-(C9/D9-1)*100),IF((C9/D9-1)*100&gt;100,"&gt;100",(C9/D9-1)*100))))</f>
        <v>47.605633802816904</v>
      </c>
      <c r="F9" s="366">
        <v>462</v>
      </c>
      <c r="G9" s="387">
        <f aca="true" t="shared" si="1" ref="G9:G15">IF(AND(C9=0,F9=0),0,IF(OR(AND(C9&gt;0,F9&lt;=0),AND(C9&lt;0,F9&gt;=0)),"nm",IF(AND(C9&lt;0,F9&lt;0),IF(-(C9/F9-1)*100&lt;-100,"(&gt;100)",-(C9/F9-1)*100),IF((C9/F9-1)*100&gt;100,"&gt;100",(C9/F9-1)*100))))</f>
        <v>13.41991341991342</v>
      </c>
      <c r="H9" s="407">
        <v>1730</v>
      </c>
      <c r="I9" s="155">
        <v>1381</v>
      </c>
      <c r="J9" s="289">
        <f aca="true" t="shared" si="2" ref="J9:J17">IF(AND(H9=0,I9=0),0,IF(OR(AND(H9&gt;0,I9&lt;=0),AND(H9&lt;0,I9&gt;=0)),"nm",IF(AND(H9&lt;0,I9&lt;0),IF(-(H9/I9-1)*100&lt;-100,"(&gt;100)",-(H9/I9-1)*100),IF((H9/I9-1)*100&gt;100,"&gt;100",(H9/I9-1)*100))))</f>
        <v>25.271542360608244</v>
      </c>
    </row>
    <row r="10" spans="2:10" s="67" customFormat="1" ht="15">
      <c r="B10" s="175" t="s">
        <v>5</v>
      </c>
      <c r="C10" s="412">
        <f>C8-C9</f>
        <v>1290</v>
      </c>
      <c r="D10" s="363">
        <f>D8-D9</f>
        <v>1106</v>
      </c>
      <c r="E10" s="429">
        <f t="shared" si="0"/>
        <v>16.636528028933096</v>
      </c>
      <c r="F10" s="365">
        <v>1214</v>
      </c>
      <c r="G10" s="281">
        <f t="shared" si="1"/>
        <v>6.260296540362442</v>
      </c>
      <c r="H10" s="405">
        <f>H8-H9</f>
        <v>4825</v>
      </c>
      <c r="I10" s="140">
        <f>I8-I9</f>
        <v>4318</v>
      </c>
      <c r="J10" s="139">
        <f t="shared" si="2"/>
        <v>11.741547012505782</v>
      </c>
    </row>
    <row r="11" spans="2:10" s="67" customFormat="1" ht="15">
      <c r="B11" s="175" t="s">
        <v>247</v>
      </c>
      <c r="C11" s="408">
        <v>342</v>
      </c>
      <c r="D11" s="361">
        <v>358</v>
      </c>
      <c r="E11" s="429">
        <f t="shared" si="0"/>
        <v>-4.469273743016755</v>
      </c>
      <c r="F11" s="431">
        <v>397</v>
      </c>
      <c r="G11" s="281">
        <f t="shared" si="1"/>
        <v>-13.85390428211587</v>
      </c>
      <c r="H11" s="405">
        <v>1542</v>
      </c>
      <c r="I11" s="140">
        <v>1397</v>
      </c>
      <c r="J11" s="139">
        <f t="shared" si="2"/>
        <v>10.37938439513242</v>
      </c>
    </row>
    <row r="12" spans="2:10" s="67" customFormat="1" ht="15">
      <c r="B12" s="175" t="s">
        <v>340</v>
      </c>
      <c r="C12" s="408">
        <v>145</v>
      </c>
      <c r="D12" s="361">
        <v>154</v>
      </c>
      <c r="E12" s="360">
        <f t="shared" si="0"/>
        <v>-5.844155844155841</v>
      </c>
      <c r="F12" s="361">
        <v>138</v>
      </c>
      <c r="G12" s="267">
        <f t="shared" si="1"/>
        <v>5.072463768115942</v>
      </c>
      <c r="H12" s="150">
        <v>698</v>
      </c>
      <c r="I12" s="105">
        <v>915</v>
      </c>
      <c r="J12" s="139">
        <f t="shared" si="2"/>
        <v>-23.715846994535518</v>
      </c>
    </row>
    <row r="13" spans="2:10" s="67" customFormat="1" ht="29.25">
      <c r="B13" s="175" t="s">
        <v>383</v>
      </c>
      <c r="C13" s="413">
        <v>-12</v>
      </c>
      <c r="D13" s="267">
        <v>10</v>
      </c>
      <c r="E13" s="432" t="str">
        <f t="shared" si="0"/>
        <v>nm</v>
      </c>
      <c r="F13" s="267">
        <v>5</v>
      </c>
      <c r="G13" s="267" t="str">
        <f t="shared" si="1"/>
        <v>nm</v>
      </c>
      <c r="H13" s="433">
        <v>-18</v>
      </c>
      <c r="I13" s="139">
        <v>-20</v>
      </c>
      <c r="J13" s="139">
        <f t="shared" si="2"/>
        <v>9.999999999999998</v>
      </c>
    </row>
    <row r="14" spans="2:10" s="67" customFormat="1" ht="15">
      <c r="B14" s="175" t="s">
        <v>248</v>
      </c>
      <c r="C14" s="408">
        <v>136</v>
      </c>
      <c r="D14" s="361">
        <v>39</v>
      </c>
      <c r="E14" s="360" t="str">
        <f t="shared" si="0"/>
        <v>&gt;100</v>
      </c>
      <c r="F14" s="361">
        <v>152</v>
      </c>
      <c r="G14" s="267">
        <f t="shared" si="1"/>
        <v>-10.526315789473683</v>
      </c>
      <c r="H14" s="150">
        <v>454</v>
      </c>
      <c r="I14" s="105">
        <v>310</v>
      </c>
      <c r="J14" s="139">
        <f t="shared" si="2"/>
        <v>46.451612903225815</v>
      </c>
    </row>
    <row r="15" spans="2:10" s="67" customFormat="1" ht="15">
      <c r="B15" s="175" t="s">
        <v>26</v>
      </c>
      <c r="C15" s="408">
        <v>15</v>
      </c>
      <c r="D15" s="361">
        <v>62</v>
      </c>
      <c r="E15" s="432">
        <f t="shared" si="0"/>
        <v>-75.80645161290323</v>
      </c>
      <c r="F15" s="361">
        <v>62</v>
      </c>
      <c r="G15" s="267">
        <f t="shared" si="1"/>
        <v>-75.80645161290323</v>
      </c>
      <c r="H15" s="150">
        <v>130</v>
      </c>
      <c r="I15" s="105">
        <v>146</v>
      </c>
      <c r="J15" s="139">
        <f t="shared" si="2"/>
        <v>-10.95890410958904</v>
      </c>
    </row>
    <row r="16" spans="2:10" s="67" customFormat="1" ht="15.75" thickBot="1">
      <c r="B16" s="185"/>
      <c r="C16" s="409"/>
      <c r="D16" s="362"/>
      <c r="E16" s="360"/>
      <c r="F16" s="362"/>
      <c r="G16" s="267"/>
      <c r="H16" s="362"/>
      <c r="I16" s="362"/>
      <c r="J16" s="267">
        <f t="shared" si="2"/>
        <v>0</v>
      </c>
    </row>
    <row r="17" spans="2:10" s="67" customFormat="1" ht="15.75" thickBot="1">
      <c r="B17" s="175" t="s">
        <v>6</v>
      </c>
      <c r="C17" s="434">
        <f>SUM(C10:C15)</f>
        <v>1916</v>
      </c>
      <c r="D17" s="328">
        <f>SUM(D10:D15)</f>
        <v>1729</v>
      </c>
      <c r="E17" s="435">
        <f>IF(AND(C17=0,D17=0),0,IF(OR(AND(C17&gt;0,D17&lt;=0),AND(C17&lt;0,D17&gt;=0)),"nm",IF(AND(C17&lt;0,D17&lt;0),IF(-(C17/D17-1)*100&lt;-100,"(&gt;100)",-(C17/D17-1)*100),IF((C17/D17-1)*100&gt;100,"&gt;100",(C17/D17-1)*100))))</f>
        <v>10.815500289184499</v>
      </c>
      <c r="F17" s="328">
        <v>1968</v>
      </c>
      <c r="G17" s="436">
        <f>IF(AND(C17=0,F17=0),0,IF(OR(AND(C17&gt;0,F17&lt;=0),AND(C17&lt;0,F17&gt;=0)),"nm",IF(AND(C17&lt;0,F17&lt;0),IF(-(C17/F17-1)*100&lt;-100,"(&gt;100)",-(C17/F17-1)*100),IF((C17/F17-1)*100&gt;100,"&gt;100",(C17/F17-1)*100))))</f>
        <v>-2.6422764227642226</v>
      </c>
      <c r="H17" s="437">
        <f>SUM(H10:H15)</f>
        <v>7631</v>
      </c>
      <c r="I17" s="388">
        <f>SUM(I10:I15)</f>
        <v>7066</v>
      </c>
      <c r="J17" s="438">
        <f t="shared" si="2"/>
        <v>7.996037362015285</v>
      </c>
    </row>
    <row r="18" spans="2:10" s="67" customFormat="1" ht="15">
      <c r="B18" s="175"/>
      <c r="C18" s="150"/>
      <c r="D18" s="105"/>
      <c r="E18" s="72"/>
      <c r="F18" s="105"/>
      <c r="G18" s="139"/>
      <c r="H18" s="105"/>
      <c r="I18" s="105"/>
      <c r="J18" s="139"/>
    </row>
    <row r="19" spans="2:10" s="67" customFormat="1" ht="15">
      <c r="B19" s="185" t="s">
        <v>0</v>
      </c>
      <c r="C19" s="408"/>
      <c r="D19" s="361"/>
      <c r="E19" s="360"/>
      <c r="F19" s="361"/>
      <c r="G19" s="267"/>
      <c r="H19" s="361"/>
      <c r="I19" s="361"/>
      <c r="J19" s="267"/>
    </row>
    <row r="20" spans="2:10" s="67" customFormat="1" ht="15">
      <c r="B20" s="175" t="s">
        <v>249</v>
      </c>
      <c r="C20" s="150">
        <v>440</v>
      </c>
      <c r="D20" s="105">
        <v>362</v>
      </c>
      <c r="E20" s="72">
        <f>IF(AND(C20=0,D20=0),0,IF(OR(AND(C20&gt;0,D20&lt;=0),AND(C20&lt;0,D20&gt;=0)),"nm",IF(AND(C20&lt;0,D20&lt;0),IF(-(C20/D20-1)*100&lt;-100,"(&gt;100)",-(C20/D20-1)*100),IF((C20/D20-1)*100&gt;100,"&gt;100",(C20/D20-1)*100))))</f>
        <v>21.54696132596685</v>
      </c>
      <c r="F20" s="105">
        <v>444</v>
      </c>
      <c r="G20" s="139">
        <f>IF(AND(C20=0,F20=0),0,IF(OR(AND(C20&gt;0,F20&lt;=0),AND(C20&lt;0,F20&gt;=0)),"nm",IF(AND(C20&lt;0,F20&lt;0),IF(-(C20/F20-1)*100&lt;-100,"(&gt;100)",-(C20/F20-1)*100),IF((C20/F20-1)*100&gt;100,"&gt;100",(C20/F20-1)*100))))</f>
        <v>-0.9009009009009028</v>
      </c>
      <c r="H20" s="412">
        <v>1712</v>
      </c>
      <c r="I20" s="267">
        <v>1422</v>
      </c>
      <c r="J20" s="267">
        <f aca="true" t="shared" si="3" ref="J20:J25">IF(AND(H20=0,I20=0),0,IF(OR(AND(H20&gt;0,I20&lt;=0),AND(H20&lt;0,I20&gt;=0)),"nm",IF(AND(H20&lt;0,I20&lt;0),IF(-(H20/I20-1)*100&lt;-100,"(&gt;100)",-(H20/I20-1)*100),IF((H20/I20-1)*100&gt;100,"&gt;100",(H20/I20-1)*100))))</f>
        <v>20.39381153305204</v>
      </c>
    </row>
    <row r="21" spans="2:10" s="67" customFormat="1" ht="15">
      <c r="B21" s="175" t="s">
        <v>251</v>
      </c>
      <c r="C21" s="150">
        <v>445</v>
      </c>
      <c r="D21" s="105">
        <v>418</v>
      </c>
      <c r="E21" s="282">
        <f>IF(AND(C21=0,D21=0),0,IF(OR(AND(C21&gt;0,D21&lt;=0),AND(C21&lt;0,D21&gt;=0)),"nm",IF(AND(C21&lt;0,D21&lt;0),IF(-(C21/D21-1)*100&lt;-100,"(&gt;100)",-(C21/D21-1)*100),IF((C21/D21-1)*100&gt;100,"&gt;100",(C21/D21-1)*100))))</f>
        <v>6.459330143540676</v>
      </c>
      <c r="F21" s="105">
        <v>403</v>
      </c>
      <c r="G21" s="139">
        <f>IF(AND(C21=0,F21=0),0,IF(OR(AND(C21&gt;0,F21&lt;=0),AND(C21&lt;0,F21&gt;=0)),"nm",IF(AND(C21&lt;0,F21&lt;0),IF(-(C21/F21-1)*100&lt;-100,"(&gt;100)",-(C21/F21-1)*100),IF((C21/F21-1)*100&gt;100,"&gt;100",(C21/F21-1)*100))))</f>
        <v>10.421836228287852</v>
      </c>
      <c r="H21" s="413">
        <v>1591</v>
      </c>
      <c r="I21" s="267">
        <v>1503</v>
      </c>
      <c r="J21" s="267">
        <f t="shared" si="3"/>
        <v>5.854956753160345</v>
      </c>
    </row>
    <row r="22" spans="2:10" s="67" customFormat="1" ht="15">
      <c r="B22" s="175" t="s">
        <v>366</v>
      </c>
      <c r="C22" s="439">
        <v>0</v>
      </c>
      <c r="D22" s="105" t="s">
        <v>241</v>
      </c>
      <c r="E22" s="282">
        <v>0</v>
      </c>
      <c r="F22" s="229">
        <v>0</v>
      </c>
      <c r="G22" s="139">
        <f>IF(AND(C22=0,F22=0),0,IF(OR(AND(C22&gt;0,F22&lt;=0),AND(C22&lt;0,F22&gt;=0)),"nm",IF(AND(C22&lt;0,F22&lt;0),IF(-(C22/F22-1)*100&lt;-100,"(&gt;100)",-(C22/F22-1)*100),IF((C22/F22-1)*100&gt;100,"&gt;100",(C22/F22-1)*100))))</f>
        <v>0</v>
      </c>
      <c r="H22" s="440">
        <v>0</v>
      </c>
      <c r="I22" s="267">
        <v>1018</v>
      </c>
      <c r="J22" s="267" t="s">
        <v>415</v>
      </c>
    </row>
    <row r="23" spans="2:10" s="67" customFormat="1" ht="15">
      <c r="B23" s="175" t="s">
        <v>8</v>
      </c>
      <c r="C23" s="150">
        <v>229</v>
      </c>
      <c r="D23" s="105">
        <v>157</v>
      </c>
      <c r="E23" s="282">
        <f>IF(AND(C23=0,D23=0),0,IF(OR(AND(C23&gt;0,D23&lt;=0),AND(C23&lt;0,D23&gt;=0)),"nm",IF(AND(C23&lt;0,D23&lt;0),IF(-(C23/D23-1)*100&lt;-100,"(&gt;100)",-(C23/D23-1)*100),IF((C23/D23-1)*100&gt;100,"&gt;100",(C23/D23-1)*100))))</f>
        <v>45.85987261146496</v>
      </c>
      <c r="F23" s="105">
        <v>231</v>
      </c>
      <c r="G23" s="139">
        <f>IF(AND(C23=0,F23=0),0,IF(OR(AND(C23&gt;0,F23&lt;=0),AND(C23&lt;0,F23&gt;=0)),"nm",IF(AND(C23&lt;0,F23&lt;0),IF(-(C23/F23-1)*100&lt;-100,"(&gt;100)",-(C23/F23-1)*100),IF((C23/F23-1)*100&gt;100,"&gt;100",(C23/F23-1)*100))))</f>
        <v>-0.8658008658008698</v>
      </c>
      <c r="H23" s="408">
        <v>722</v>
      </c>
      <c r="I23" s="267">
        <v>911</v>
      </c>
      <c r="J23" s="267">
        <f t="shared" si="3"/>
        <v>-20.746432491767287</v>
      </c>
    </row>
    <row r="24" spans="2:10" s="67" customFormat="1" ht="15.75" thickBot="1">
      <c r="B24" s="175"/>
      <c r="C24" s="406"/>
      <c r="D24" s="149"/>
      <c r="E24" s="72"/>
      <c r="F24" s="149"/>
      <c r="G24" s="139"/>
      <c r="H24" s="149"/>
      <c r="I24" s="149"/>
      <c r="J24" s="139">
        <f t="shared" si="3"/>
        <v>0</v>
      </c>
    </row>
    <row r="25" spans="2:10" s="67" customFormat="1" ht="15.75" thickBot="1">
      <c r="B25" s="175" t="s">
        <v>252</v>
      </c>
      <c r="C25" s="441">
        <f>SUM(C20:C23)</f>
        <v>1114</v>
      </c>
      <c r="D25" s="387">
        <f>SUM(D20:D23)</f>
        <v>937</v>
      </c>
      <c r="E25" s="442">
        <f>IF(AND(C25=0,D25=0),0,IF(OR(AND(C25&gt;0,D25&lt;=0),AND(C25&lt;0,D25&gt;=0)),"nm",IF(AND(C25&lt;0,D25&lt;0),IF(-(C25/D25-1)*100&lt;-100,"(&gt;100)",-(C25/D25-1)*100),IF((C25/D25-1)*100&gt;100,"&gt;100",(C25/D25-1)*100))))</f>
        <v>18.89007470651014</v>
      </c>
      <c r="F25" s="387">
        <v>1078</v>
      </c>
      <c r="G25" s="443">
        <f>IF(AND(C25=0,F25=0),0,IF(OR(AND(C25&gt;0,F25&lt;=0),AND(C25&lt;0,F25&gt;=0)),"nm",IF(AND(C25&lt;0,F25&lt;0),IF(-(C25/F25-1)*100&lt;-100,"(&gt;100)",-(C25/F25-1)*100),IF((C25/F25-1)*100&gt;100,"&gt;100",(C25/F25-1)*100))))</f>
        <v>3.3395176252319025</v>
      </c>
      <c r="H25" s="444">
        <f>SUM(H20:H23)</f>
        <v>4025</v>
      </c>
      <c r="I25" s="445">
        <f>SUM(I20:I23)</f>
        <v>4854</v>
      </c>
      <c r="J25" s="290">
        <f t="shared" si="3"/>
        <v>-17.078697981046563</v>
      </c>
    </row>
    <row r="26" spans="2:10" s="67" customFormat="1" ht="15">
      <c r="B26" s="185"/>
      <c r="C26" s="408"/>
      <c r="D26" s="361"/>
      <c r="E26" s="360"/>
      <c r="F26" s="361"/>
      <c r="G26" s="267"/>
      <c r="H26" s="361"/>
      <c r="I26" s="361"/>
      <c r="J26" s="267"/>
    </row>
    <row r="27" spans="2:10" s="67" customFormat="1" ht="15">
      <c r="B27" s="186"/>
      <c r="C27" s="150"/>
      <c r="D27" s="105"/>
      <c r="E27" s="72"/>
      <c r="F27" s="105"/>
      <c r="G27" s="139"/>
      <c r="H27" s="105"/>
      <c r="I27" s="105"/>
      <c r="J27" s="139"/>
    </row>
    <row r="28" spans="2:10" s="67" customFormat="1" ht="15">
      <c r="B28" s="175" t="s">
        <v>386</v>
      </c>
      <c r="C28" s="408">
        <v>802</v>
      </c>
      <c r="D28" s="361">
        <v>792</v>
      </c>
      <c r="E28" s="360">
        <f>IF(AND(C28=0,D28=0),0,IF(OR(AND(C28&gt;0,D28&lt;=0),AND(C28&lt;0,D28&gt;=0)),"nm",IF(AND(C28&lt;0,D28&lt;0),IF(-(C28/D28-1)*100&lt;-100,"(&gt;100)",-(C28/D28-1)*100),IF((C28/D28-1)*100&gt;100,"&gt;100",(C28/D28-1)*100))))</f>
        <v>1.262626262626254</v>
      </c>
      <c r="F28" s="361">
        <v>890</v>
      </c>
      <c r="G28" s="267">
        <f>IF(AND(C28=0,F28=0),0,IF(OR(AND(C28&gt;0,F28&lt;=0),AND(C28&lt;0,F28&gt;=0)),"nm",IF(AND(C28&lt;0,F28&lt;0),IF(-(C28/F28-1)*100&lt;-100,"(&gt;100)",-(C28/F28-1)*100),IF((C28/F28-1)*100&gt;100,"&gt;100",(C28/F28-1)*100))))</f>
        <v>-9.887640449438207</v>
      </c>
      <c r="H28" s="405">
        <v>3606</v>
      </c>
      <c r="I28" s="140">
        <v>2212</v>
      </c>
      <c r="J28" s="139">
        <f>IF(AND(H28=0,I28=0),0,IF(OR(AND(H28&gt;0,I28&lt;=0),AND(H28&lt;0,I28&gt;=0)),"nm",IF(AND(H28&lt;0,I28&lt;0),IF(-(H28/I28-1)*100&lt;-100,"(&gt;100)",-(H28/I28-1)*100),IF((H28/I28-1)*100&gt;100,"&gt;100",(H28/I28-1)*100))))</f>
        <v>63.019891500904166</v>
      </c>
    </row>
    <row r="29" spans="2:10" s="67" customFormat="1" ht="15.75" thickBot="1">
      <c r="B29" s="187" t="s">
        <v>72</v>
      </c>
      <c r="C29" s="409">
        <v>35</v>
      </c>
      <c r="D29" s="362">
        <v>24</v>
      </c>
      <c r="E29" s="367">
        <f>IF(AND(C29=0,D29=0),0,IF(OR(AND(C29&gt;0,D29&lt;=0),AND(C29&lt;0,D29&gt;=0)),"nm",IF(AND(C29&lt;0,D29&lt;0),IF(-(C29/D29-1)*100&lt;-100,"(&gt;100)",-(C29/D29-1)*100),IF((C29/D29-1)*100&gt;100,"&gt;100",(C29/D29-1)*100))))</f>
        <v>45.83333333333333</v>
      </c>
      <c r="F29" s="362">
        <v>37</v>
      </c>
      <c r="G29" s="389">
        <f>IF(AND(C29=0,F29=0),0,IF(OR(AND(C29&gt;0,F29&lt;=0),AND(C29&lt;0,F29&gt;=0)),"nm",IF(AND(C29&lt;0,F29&lt;0),IF(-(C29/F29-1)*100&lt;-100,"(&gt;100)",-(C29/F29-1)*100),IF((C29/F29-1)*100&gt;100,"&gt;100",(C29/F29-1)*100))))</f>
        <v>-5.405405405405405</v>
      </c>
      <c r="H29" s="406">
        <v>127</v>
      </c>
      <c r="I29" s="149">
        <v>102</v>
      </c>
      <c r="J29" s="289">
        <f>IF(AND(H29=0,I29=0),0,IF(OR(AND(H29&gt;0,I29&lt;=0),AND(H29&lt;0,I29&gt;=0)),"nm",IF(AND(H29&lt;0,I29&lt;0),IF(-(H29/I29-1)*100&lt;-100,"(&gt;100)",-(H29/I29-1)*100),IF((H29/I29-1)*100&gt;100,"&gt;100",(H29/I29-1)*100))))</f>
        <v>24.50980392156863</v>
      </c>
    </row>
    <row r="30" spans="2:10" s="67" customFormat="1" ht="15">
      <c r="B30" s="185" t="s">
        <v>387</v>
      </c>
      <c r="C30" s="413">
        <f>SUM(C28:C29)</f>
        <v>837</v>
      </c>
      <c r="D30" s="267">
        <f>SUM(D28:D29)</f>
        <v>816</v>
      </c>
      <c r="E30" s="360">
        <f>IF(AND(C30=0,D30=0),0,IF(OR(AND(C30&gt;0,D30&lt;=0),AND(C30&lt;0,D30&gt;=0)),"nm",IF(AND(C30&lt;0,D30&lt;0),IF(-(C30/D30-1)*100&lt;-100,"(&gt;100)",-(C30/D30-1)*100),IF((C30/D30-1)*100&gt;100,"&gt;100",(C30/D30-1)*100))))</f>
        <v>2.5735294117646967</v>
      </c>
      <c r="F30" s="361">
        <v>927</v>
      </c>
      <c r="G30" s="267">
        <f>IF(AND(C30=0,F30=0),0,IF(OR(AND(C30&gt;0,F30&lt;=0),AND(C30&lt;0,F30&gt;=0)),"nm",IF(AND(C30&lt;0,F30&lt;0),IF(-(C30/F30-1)*100&lt;-100,"(&gt;100)",-(C30/F30-1)*100),IF((C30/F30-1)*100&gt;100,"&gt;100",(C30/F30-1)*100))))</f>
        <v>-9.708737864077666</v>
      </c>
      <c r="H30" s="433">
        <f>SUM(H28:H29)</f>
        <v>3733</v>
      </c>
      <c r="I30" s="139">
        <f>SUM(I28:I29)</f>
        <v>2314</v>
      </c>
      <c r="J30" s="139">
        <f>IF(AND(H30=0,I30=0),0,IF(OR(AND(H30&gt;0,I30&lt;=0),AND(H30&lt;0,I30&gt;=0)),"nm",IF(AND(H30&lt;0,I30&lt;0),IF(-(H30/I30-1)*100&lt;-100,"(&gt;100)",-(H30/I30-1)*100),IF((H30/I30-1)*100&gt;100,"&gt;100",(H30/I30-1)*100))))</f>
        <v>61.32238547968885</v>
      </c>
    </row>
    <row r="31" spans="2:10" s="67" customFormat="1" ht="15">
      <c r="B31" s="175"/>
      <c r="C31" s="408"/>
      <c r="D31" s="361"/>
      <c r="E31" s="360"/>
      <c r="F31" s="361"/>
      <c r="G31" s="267"/>
      <c r="H31" s="361"/>
      <c r="I31" s="361"/>
      <c r="J31" s="267"/>
    </row>
    <row r="32" spans="2:10" s="67" customFormat="1" ht="15.75" thickBot="1">
      <c r="B32" s="175" t="s">
        <v>73</v>
      </c>
      <c r="C32" s="406">
        <v>54</v>
      </c>
      <c r="D32" s="232">
        <v>71</v>
      </c>
      <c r="E32" s="72">
        <f>IF(AND(C32=0,D32=0),0,IF(OR(AND(C32&gt;0,D32&lt;=0),AND(C32&lt;0,D32&gt;=0)),"nm",IF(AND(C32&lt;0,D32&lt;0),IF(-(C32/D32-1)*100&lt;-100,"(&gt;100)",-(C32/D32-1)*100),IF((C32/D32-1)*100&gt;100,"&gt;100",(C32/D32-1)*100))))</f>
        <v>-23.943661971830988</v>
      </c>
      <c r="F32" s="149">
        <v>113</v>
      </c>
      <c r="G32" s="139">
        <f>IF(AND(C32=0,F32=0),0,IF(OR(AND(C32&gt;0,F32&lt;=0),AND(C32&lt;0,F32&gt;=0)),"nm",IF(AND(C32&lt;0,F32&lt;0),IF(-(C32/F32-1)*100&lt;-100,"(&gt;100)",-(C32/F32-1)*100),IF((C32/F32-1)*100&gt;100,"&gt;100",(C32/F32-1)*100))))</f>
        <v>-52.212389380530965</v>
      </c>
      <c r="H32" s="409">
        <v>443</v>
      </c>
      <c r="I32" s="362">
        <v>454</v>
      </c>
      <c r="J32" s="267">
        <f>IF(AND(H32=0,I32=0),0,IF(OR(AND(H32&gt;0,I32&lt;=0),AND(H32&lt;0,I32&gt;=0)),"nm",IF(AND(H32&lt;0,I32&lt;0),IF(-(H32/I32-1)*100&lt;-100,"(&gt;100)",-(H32/I32-1)*100),IF((H32/I32-1)*100&gt;100,"&gt;100",(H32/I32-1)*100))))</f>
        <v>-2.4229074889867808</v>
      </c>
    </row>
    <row r="33" spans="2:10" s="67" customFormat="1" ht="15.75" thickBot="1">
      <c r="B33" s="185" t="s">
        <v>58</v>
      </c>
      <c r="C33" s="446">
        <f>C30-C32</f>
        <v>783</v>
      </c>
      <c r="D33" s="447">
        <f>D30-D32</f>
        <v>745</v>
      </c>
      <c r="E33" s="448">
        <f>IF(AND(C33=0,D33=0),0,IF(OR(AND(C33&gt;0,D33&lt;=0),AND(C33&lt;0,D33&gt;=0)),"nm",IF(AND(C33&lt;0,D33&lt;0),IF(-(C33/D33-1)*100&lt;-100,"(&gt;100)",-(C33/D33-1)*100),IF((C33/D33-1)*100&gt;100,"&gt;100",(C33/D33-1)*100))))</f>
        <v>5.100671140939594</v>
      </c>
      <c r="F33" s="149">
        <v>814</v>
      </c>
      <c r="G33" s="290">
        <f>IF(AND(C33=0,F33=0),0,IF(OR(AND(C33&gt;0,F33&lt;=0),AND(C33&lt;0,F33&gt;=0)),"nm",IF(AND(C33&lt;0,F33&lt;0),IF(-(C33/F33-1)*100&lt;-100,"(&gt;100)",-(C33/F33-1)*100),IF((C33/F33-1)*100&gt;100,"&gt;100",(C33/F33-1)*100))))</f>
        <v>-3.8083538083538038</v>
      </c>
      <c r="H33" s="449">
        <f>H30-H32</f>
        <v>3290</v>
      </c>
      <c r="I33" s="386">
        <f>I30-I32</f>
        <v>1860</v>
      </c>
      <c r="J33" s="438">
        <f>IF(AND(H33=0,I33=0),0,IF(OR(AND(H33&gt;0,I33&lt;=0),AND(H33&lt;0,I33&gt;=0)),"nm",IF(AND(H33&lt;0,I33&lt;0),IF(-(H33/I33-1)*100&lt;-100,"(&gt;100)",-(H33/I33-1)*100),IF((H33/I33-1)*100&gt;100,"&gt;100",(H33/I33-1)*100))))</f>
        <v>76.88172043010752</v>
      </c>
    </row>
    <row r="34" spans="2:10" s="67" customFormat="1" ht="15">
      <c r="B34" s="175"/>
      <c r="C34" s="150"/>
      <c r="D34" s="105"/>
      <c r="E34" s="72"/>
      <c r="F34" s="105"/>
      <c r="G34" s="139"/>
      <c r="H34" s="105"/>
      <c r="I34" s="105"/>
      <c r="J34" s="139"/>
    </row>
    <row r="35" spans="2:10" s="67" customFormat="1" ht="15">
      <c r="B35" s="175" t="s">
        <v>253</v>
      </c>
      <c r="C35" s="408"/>
      <c r="D35" s="361"/>
      <c r="E35" s="360"/>
      <c r="F35" s="361"/>
      <c r="G35" s="267"/>
      <c r="H35" s="361"/>
      <c r="I35" s="361"/>
      <c r="J35" s="267"/>
    </row>
    <row r="36" spans="2:10" s="67" customFormat="1" ht="15">
      <c r="B36" s="185" t="s">
        <v>254</v>
      </c>
      <c r="C36" s="150">
        <v>731</v>
      </c>
      <c r="D36" s="105">
        <v>678</v>
      </c>
      <c r="E36" s="72">
        <f>IF(AND(C36=0,D36=0),0,IF(OR(AND(C36&gt;0,D36&lt;=0),AND(C36&lt;0,D36&gt;=0)),"nm",IF(AND(C36&lt;0,D36&lt;0),IF(-(C36/D36-1)*100&lt;-100,"(&gt;100)",-(C36/D36-1)*100),IF((C36/D36-1)*100&gt;100,"&gt;100",(C36/D36-1)*100))))</f>
        <v>7.8171091445427665</v>
      </c>
      <c r="F36" s="105">
        <v>762</v>
      </c>
      <c r="G36" s="139">
        <f>IF(AND(C36=0,F36=0),0,IF(OR(AND(C36&gt;0,F36&lt;=0),AND(C36&lt;0,F36&gt;=0)),"nm",IF(AND(C36&lt;0,F36&lt;0),IF(-(C36/F36-1)*100&lt;-100,"(&gt;100)",-(C36/F36-1)*100),IF((C36/F36-1)*100&gt;100,"&gt;100",(C36/F36-1)*100))))</f>
        <v>-4.06824146981627</v>
      </c>
      <c r="H36" s="413">
        <v>3035</v>
      </c>
      <c r="I36" s="363">
        <v>1632</v>
      </c>
      <c r="J36" s="267">
        <f>IF(AND(H36=0,I36=0),0,IF(OR(AND(H36&gt;0,I36&lt;=0),AND(H36&lt;0,I36&gt;=0)),"nm",IF(AND(H36&lt;0,I36&lt;0),IF(-(H36/I36-1)*100&lt;-100,"(&gt;100)",-(H36/I36-1)*100),IF((H36/I36-1)*100&gt;100,"&gt;100",(H36/I36-1)*100))))</f>
        <v>85.96813725490196</v>
      </c>
    </row>
    <row r="37" spans="2:10" s="67" customFormat="1" ht="15.75" thickBot="1">
      <c r="B37" s="185" t="s">
        <v>390</v>
      </c>
      <c r="C37" s="406">
        <v>52</v>
      </c>
      <c r="D37" s="149">
        <v>67</v>
      </c>
      <c r="E37" s="232">
        <f>IF(AND(C37=0,D37=0),0,IF(OR(AND(C37&gt;0,D37&lt;=0),AND(C37&lt;0,D37&gt;=0)),"nm",IF(AND(C37&lt;0,D37&lt;0),IF(-(C37/D37-1)*100&lt;-100,"(&gt;100)",-(C37/D37-1)*100),IF((C37/D37-1)*100&gt;100,"&gt;100",(C37/D37-1)*100))))</f>
        <v>-22.388059701492537</v>
      </c>
      <c r="F37" s="149">
        <v>52</v>
      </c>
      <c r="G37" s="289">
        <f>IF(AND(C37=0,F37=0),0,IF(OR(AND(C37&gt;0,F37&lt;=0),AND(C37&lt;0,F37&gt;=0)),"nm",IF(AND(C37&lt;0,F37&lt;0),IF(-(C37/F37-1)*100&lt;-100,"(&gt;100)",-(C37/F37-1)*100),IF((C37/F37-1)*100&gt;100,"&gt;100",(C37/F37-1)*100))))</f>
        <v>0</v>
      </c>
      <c r="H37" s="409">
        <v>255</v>
      </c>
      <c r="I37" s="362">
        <v>228</v>
      </c>
      <c r="J37" s="389">
        <f>IF(AND(H37=0,I37=0),0,IF(OR(AND(H37&gt;0,I37&lt;=0),AND(H37&lt;0,I37&gt;=0)),"nm",IF(AND(H37&lt;0,I37&lt;0),IF(-(H37/I37-1)*100&lt;-100,"(&gt;100)",-(H37/I37-1)*100),IF((H37/I37-1)*100&gt;100,"&gt;100",(H37/I37-1)*100))))</f>
        <v>11.842105263157897</v>
      </c>
    </row>
    <row r="38" spans="2:10" s="67" customFormat="1" ht="15.75" thickBot="1">
      <c r="B38" s="188"/>
      <c r="C38" s="406">
        <f>SUM(C36:C37)</f>
        <v>783</v>
      </c>
      <c r="D38" s="149">
        <f>SUM(D36:D37)</f>
        <v>745</v>
      </c>
      <c r="E38" s="232">
        <f>IF(AND(C38=0,D38=0),0,IF(OR(AND(C38&gt;0,D38&lt;=0),AND(C38&lt;0,D38&gt;=0)),"nm",IF(AND(C38&lt;0,D38&lt;0),IF(-(C38/D38-1)*100&lt;-100,"(&gt;100)",-(C38/D38-1)*100),IF((C38/D38-1)*100&gt;100,"&gt;100",(C38/D38-1)*100))))</f>
        <v>5.100671140939594</v>
      </c>
      <c r="F38" s="149">
        <v>814</v>
      </c>
      <c r="G38" s="289">
        <f>IF(AND(C38=0,F38=0),0,IF(OR(AND(C38&gt;0,F38&lt;=0),AND(C38&lt;0,F38&gt;=0)),"nm",IF(AND(C38&lt;0,F38&lt;0),IF(-(C38/F38-1)*100&lt;-100,"(&gt;100)",-(C38/F38-1)*100),IF((C38/F38-1)*100&gt;100,"&gt;100",(C38/F38-1)*100))))</f>
        <v>-3.8083538083538038</v>
      </c>
      <c r="H38" s="450">
        <f>SUM(H36:H37)</f>
        <v>3290</v>
      </c>
      <c r="I38" s="389">
        <f>SUM(I36:I37)</f>
        <v>1860</v>
      </c>
      <c r="J38" s="389">
        <f>IF(AND(H38=0,I38=0),0,IF(OR(AND(H38&gt;0,I38&lt;=0),AND(H38&lt;0,I38&gt;=0)),"nm",IF(AND(H38&lt;0,I38&lt;0),IF(-(H38/I38-1)*100&lt;-100,"(&gt;100)",-(H38/I38-1)*100),IF((H38/I38-1)*100&gt;100,"&gt;100",(H38/I38-1)*100))))</f>
        <v>76.88172043010752</v>
      </c>
    </row>
    <row r="39" spans="2:10" s="67" customFormat="1" ht="15.75" thickBot="1">
      <c r="B39" s="189"/>
      <c r="C39" s="240"/>
      <c r="D39" s="233"/>
      <c r="E39" s="268"/>
      <c r="F39" s="243"/>
      <c r="G39" s="272"/>
      <c r="H39" s="193"/>
      <c r="I39" s="226"/>
      <c r="J39" s="256"/>
    </row>
    <row r="40" spans="1:10" ht="15" thickTop="1">
      <c r="A40" s="81"/>
      <c r="B40" s="110"/>
      <c r="C40" s="234"/>
      <c r="D40" s="234"/>
      <c r="E40" s="227"/>
      <c r="F40" s="234"/>
      <c r="G40" s="227"/>
      <c r="H40" s="251"/>
      <c r="I40" s="251"/>
      <c r="J40" s="257"/>
    </row>
    <row r="41" spans="1:10" ht="14.25">
      <c r="A41" s="81"/>
      <c r="B41" s="110"/>
      <c r="C41" s="228"/>
      <c r="D41" s="228"/>
      <c r="E41" s="227"/>
      <c r="F41" s="228"/>
      <c r="G41" s="227"/>
      <c r="H41" s="251"/>
      <c r="I41" s="251"/>
      <c r="J41" s="257"/>
    </row>
    <row r="42" spans="1:10" ht="15">
      <c r="A42" s="111" t="s">
        <v>382</v>
      </c>
      <c r="B42" s="110"/>
      <c r="C42" s="228"/>
      <c r="D42" s="228"/>
      <c r="E42" s="227"/>
      <c r="F42" s="228"/>
      <c r="G42" s="227"/>
      <c r="H42" s="251"/>
      <c r="I42" s="251"/>
      <c r="J42" s="257"/>
    </row>
    <row r="43" spans="1:10" ht="15" thickBot="1">
      <c r="A43" s="81"/>
      <c r="B43" s="110"/>
      <c r="C43" s="228"/>
      <c r="D43" s="228"/>
      <c r="E43" s="227"/>
      <c r="F43" s="228"/>
      <c r="G43" s="227"/>
      <c r="H43" s="251"/>
      <c r="I43" s="251"/>
      <c r="J43" s="257"/>
    </row>
    <row r="44" spans="1:10" ht="15.75" customHeight="1" thickTop="1">
      <c r="A44" s="81"/>
      <c r="B44" s="181"/>
      <c r="C44" s="476" t="s">
        <v>409</v>
      </c>
      <c r="D44" s="476" t="s">
        <v>410</v>
      </c>
      <c r="E44" s="258" t="s">
        <v>244</v>
      </c>
      <c r="F44" s="476" t="s">
        <v>397</v>
      </c>
      <c r="G44" s="258" t="s">
        <v>244</v>
      </c>
      <c r="H44" s="478" t="s">
        <v>411</v>
      </c>
      <c r="I44" s="478" t="s">
        <v>412</v>
      </c>
      <c r="J44" s="312" t="s">
        <v>244</v>
      </c>
    </row>
    <row r="45" spans="1:10" ht="15.75" thickBot="1">
      <c r="A45" s="81"/>
      <c r="B45" s="182" t="s">
        <v>243</v>
      </c>
      <c r="C45" s="477"/>
      <c r="D45" s="477"/>
      <c r="E45" s="259" t="s">
        <v>245</v>
      </c>
      <c r="F45" s="477"/>
      <c r="G45" s="259" t="s">
        <v>245</v>
      </c>
      <c r="H45" s="479"/>
      <c r="I45" s="479"/>
      <c r="J45" s="313" t="s">
        <v>245</v>
      </c>
    </row>
    <row r="46" spans="1:10" ht="15.75" thickTop="1">
      <c r="A46" s="81"/>
      <c r="B46" s="183"/>
      <c r="C46" s="241"/>
      <c r="D46" s="72"/>
      <c r="E46" s="139"/>
      <c r="F46" s="72"/>
      <c r="G46" s="139"/>
      <c r="H46" s="361"/>
      <c r="I46" s="105"/>
      <c r="J46" s="255"/>
    </row>
    <row r="47" spans="1:10" ht="15">
      <c r="A47" s="81"/>
      <c r="B47" s="185" t="s">
        <v>58</v>
      </c>
      <c r="C47" s="241">
        <f>C38</f>
        <v>783</v>
      </c>
      <c r="D47" s="72">
        <v>745</v>
      </c>
      <c r="E47" s="144">
        <f>IF(AND(C47=0,D47=0),0,IF(OR(AND(C47&gt;0,D47&lt;=0),AND(C47&lt;0,D47&gt;=0)),"nm",IF(AND(C47&lt;0,D47&lt;0),IF(-(C47/D47-1)*100&lt;-100,"(&gt;100)",-(C47/D47-1)*100),IF((C47/D47-1)*100&gt;100,"&gt;100",(C47/D47-1)*100))))</f>
        <v>5.100671140939594</v>
      </c>
      <c r="F47" s="360">
        <v>814</v>
      </c>
      <c r="G47" s="463">
        <f>IF(AND(C47=0,F47=0),0,IF(OR(AND(C47&gt;0,F47&lt;=0),AND(C47&lt;0,F47&gt;=0)),"nm",IF(AND(C47&lt;0,F47&lt;0),IF(-(C47/F47-1)*100&lt;-100,"(&gt;100)",-(C47/F47-1)*100),IF((C47/F47-1)*100&gt;100,"&gt;100",(C47/F47-1)*100))))</f>
        <v>-3.8083538083538038</v>
      </c>
      <c r="H47" s="405">
        <f>H38</f>
        <v>3290</v>
      </c>
      <c r="I47" s="140">
        <v>1860</v>
      </c>
      <c r="J47" s="144">
        <f>IF(AND(H47=0,I47=0),0,IF(OR(AND(H47&gt;0,I47&lt;=0),AND(H47&lt;0,I47&gt;=0)),"nm",IF(AND(H47&lt;0,I47&lt;0),IF(-(H47/I47-1)*100&lt;-100,"(&gt;100)",-(H47/I47-1)*100),IF((H47/I47-1)*100&gt;100,"&gt;100",(H47/I47-1)*100))))</f>
        <v>76.88172043010752</v>
      </c>
    </row>
    <row r="48" spans="1:10" ht="15">
      <c r="A48" s="81"/>
      <c r="B48" s="185"/>
      <c r="C48" s="241"/>
      <c r="D48" s="72"/>
      <c r="E48" s="267"/>
      <c r="F48" s="72"/>
      <c r="G48" s="357"/>
      <c r="H48" s="105"/>
      <c r="I48" s="105"/>
      <c r="J48" s="267"/>
    </row>
    <row r="49" spans="1:10" ht="15">
      <c r="A49" s="81"/>
      <c r="B49" s="185" t="s">
        <v>255</v>
      </c>
      <c r="C49" s="241"/>
      <c r="D49" s="72"/>
      <c r="E49" s="267"/>
      <c r="F49" s="72"/>
      <c r="G49" s="357"/>
      <c r="H49" s="105"/>
      <c r="I49" s="105"/>
      <c r="J49" s="267"/>
    </row>
    <row r="50" spans="1:10" ht="29.25">
      <c r="A50" s="81"/>
      <c r="B50" s="175" t="s">
        <v>256</v>
      </c>
      <c r="C50" s="241">
        <v>-13</v>
      </c>
      <c r="D50" s="72">
        <v>-97</v>
      </c>
      <c r="E50" s="144">
        <f>IF(AND(C50=0,D50=0),0,IF(OR(AND(C50&gt;0,D50&lt;=0),AND(C50&lt;0,D50&gt;=0)),"nm",IF(AND(C50&lt;0,D50&lt;0),IF(-(C50/D50-1)*100&lt;-100,"(&gt;100)",-(C50/D50-1)*100),IF((C50/D50-1)*100&gt;100,"&gt;100",(C50/D50-1)*100))))</f>
        <v>86.5979381443299</v>
      </c>
      <c r="F50" s="72">
        <v>14</v>
      </c>
      <c r="G50" s="144" t="str">
        <f>IF(AND(C50=0,F50=0),0,IF(OR(AND(C50&gt;0,F50&lt;=0),AND(C50&lt;0,F50&gt;=0)),"nm",IF(AND(C50&lt;0,F50&lt;0),IF(-(C50/F50-1)*100&lt;-100,"(&gt;100)",-(C50/F50-1)*100),IF((C50/F50-1)*100&gt;100,"&gt;100",(C50/F50-1)*100))))</f>
        <v>nm</v>
      </c>
      <c r="H50" s="414">
        <v>-38</v>
      </c>
      <c r="I50" s="139">
        <v>-187</v>
      </c>
      <c r="J50" s="144">
        <f aca="true" t="shared" si="4" ref="J50:J62">IF(AND(H50=0,I50=0),0,IF(OR(AND(H50&gt;0,I50&lt;=0),AND(H50&lt;0,I50&gt;=0)),"nm",IF(AND(H50&lt;0,I50&lt;0),IF(-(H50/I50-1)*100&lt;-100,"(&gt;100)",-(H50/I50-1)*100),IF((H50/I50-1)*100&gt;100,"&gt;100",(H50/I50-1)*100))))</f>
        <v>79.67914438502673</v>
      </c>
    </row>
    <row r="51" spans="1:10" ht="29.25">
      <c r="A51" s="81"/>
      <c r="B51" s="175" t="s">
        <v>257</v>
      </c>
      <c r="C51" s="241">
        <v>4</v>
      </c>
      <c r="D51" s="72">
        <v>3</v>
      </c>
      <c r="E51" s="144">
        <f>IF(AND(C51=0,D51=0),0,IF(OR(AND(C51&gt;0,D51&lt;=0),AND(C51&lt;0,D51&gt;=0)),"nm",IF(AND(C51&lt;0,D51&lt;0),IF(-(C51/D51-1)*100&lt;-100,"(&gt;100)",-(C51/D51-1)*100),IF((C51/D51-1)*100&gt;100,"&gt;100",(C51/D51-1)*100))))</f>
        <v>33.33333333333333</v>
      </c>
      <c r="F51" s="72">
        <v>6</v>
      </c>
      <c r="G51" s="144">
        <f>IF(AND(C51=0,F51=0),0,IF(OR(AND(C51&gt;0,F51&lt;=0),AND(C51&lt;0,F51&gt;=0)),"nm",IF(AND(C51&lt;0,F51&lt;0),IF(-(C51/F51-1)*100&lt;-100,"(&gt;100)",-(C51/F51-1)*100),IF((C51/F51-1)*100&gt;100,"&gt;100",(C51/F51-1)*100))))</f>
        <v>-33.333333333333336</v>
      </c>
      <c r="H51" s="414">
        <v>-1</v>
      </c>
      <c r="I51" s="105">
        <v>12</v>
      </c>
      <c r="J51" s="144" t="str">
        <f t="shared" si="4"/>
        <v>nm</v>
      </c>
    </row>
    <row r="52" spans="1:10" ht="15">
      <c r="A52" s="81"/>
      <c r="B52" s="175" t="s">
        <v>258</v>
      </c>
      <c r="C52" s="241"/>
      <c r="D52" s="72"/>
      <c r="E52" s="267"/>
      <c r="F52" s="72"/>
      <c r="G52" s="267"/>
      <c r="H52" s="361"/>
      <c r="I52" s="105"/>
      <c r="J52" s="144"/>
    </row>
    <row r="53" spans="1:10" ht="15">
      <c r="A53" s="81"/>
      <c r="B53" s="190" t="s">
        <v>259</v>
      </c>
      <c r="C53" s="241">
        <v>-70</v>
      </c>
      <c r="D53" s="72">
        <v>-439</v>
      </c>
      <c r="E53" s="144">
        <f>IF(AND(C53=0,D53=0),0,IF(OR(AND(C53&gt;0,D53&lt;=0),AND(C53&lt;0,D53&gt;=0)),"nm",IF(AND(C53&lt;0,D53&lt;0),IF(-(C53/D53-1)*100&lt;-100,"(&gt;100)",-(C53/D53-1)*100),IF((C53/D53-1)*100&gt;100,"&gt;100",(C53/D53-1)*100))))</f>
        <v>84.05466970387243</v>
      </c>
      <c r="F53" s="72">
        <v>296</v>
      </c>
      <c r="G53" s="144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H53" s="150">
        <v>416</v>
      </c>
      <c r="I53" s="105">
        <v>598</v>
      </c>
      <c r="J53" s="144">
        <f t="shared" si="4"/>
        <v>-30.434782608695656</v>
      </c>
    </row>
    <row r="54" spans="1:10" ht="12.75" customHeight="1" hidden="1">
      <c r="A54" s="81"/>
      <c r="B54" s="190" t="s">
        <v>260</v>
      </c>
      <c r="C54" s="241" t="s">
        <v>241</v>
      </c>
      <c r="D54" s="72" t="s">
        <v>241</v>
      </c>
      <c r="E54" s="267" t="s">
        <v>241</v>
      </c>
      <c r="F54" s="139" t="s">
        <v>241</v>
      </c>
      <c r="G54" s="267" t="s">
        <v>241</v>
      </c>
      <c r="H54" s="139" t="s">
        <v>241</v>
      </c>
      <c r="I54" s="267" t="s">
        <v>241</v>
      </c>
      <c r="J54" s="144" t="e">
        <f t="shared" si="4"/>
        <v>#VALUE!</v>
      </c>
    </row>
    <row r="55" spans="1:10" ht="15">
      <c r="A55" s="81"/>
      <c r="B55" s="190" t="s">
        <v>261</v>
      </c>
      <c r="C55" s="241">
        <v>-123</v>
      </c>
      <c r="D55" s="72">
        <v>-42</v>
      </c>
      <c r="E55" s="144" t="str">
        <f>IF(AND(C55=0,D55=0),0,IF(OR(AND(C55&gt;0,D55&lt;=0),AND(C55&lt;0,D55&gt;=0)),"nm",IF(AND(C55&lt;0,D55&lt;0),IF(-(C55/D55-1)*100&lt;-100,"(&gt;100)",-(C55/D55-1)*100),IF((C55/D55-1)*100&gt;100,"&gt;100",(C55/D55-1)*100))))</f>
        <v>(&gt;100)</v>
      </c>
      <c r="F55" s="72">
        <v>-158</v>
      </c>
      <c r="G55" s="144">
        <f>IF(AND(C55=0,F55=0),0,IF(OR(AND(C55&gt;0,F55&lt;=0),AND(C55&lt;0,F55&gt;=0)),"nm",IF(AND(C55&lt;0,F55&lt;0),IF(-(C55/F55-1)*100&lt;-100,"(&gt;100)",-(C55/F55-1)*100),IF((C55/F55-1)*100&gt;100,"&gt;100",(C55/F55-1)*100))))</f>
        <v>22.151898734177212</v>
      </c>
      <c r="H55" s="415">
        <v>-425</v>
      </c>
      <c r="I55" s="72">
        <v>-315</v>
      </c>
      <c r="J55" s="144">
        <f t="shared" si="4"/>
        <v>-34.92063492063493</v>
      </c>
    </row>
    <row r="56" spans="1:10" ht="29.25">
      <c r="A56" s="81"/>
      <c r="B56" s="191" t="s">
        <v>262</v>
      </c>
      <c r="C56" s="419">
        <v>4</v>
      </c>
      <c r="D56" s="288">
        <v>26</v>
      </c>
      <c r="E56" s="144">
        <f>IF(AND(C56=0,D56=0),0,IF(OR(AND(C56&gt;0,D56&lt;=0),AND(C56&lt;0,D56&gt;=0)),"nm",IF(AND(C56&lt;0,D56&lt;0),IF(-(C56/D56-1)*100&lt;-100,"(&gt;100)",-(C56/D56-1)*100),IF((C56/D56-1)*100&gt;100,"&gt;100",(C56/D56-1)*100))))</f>
        <v>-84.61538461538461</v>
      </c>
      <c r="F56" s="288">
        <v>20</v>
      </c>
      <c r="G56" s="144">
        <f>IF(AND(C56=0,F56=0),0,IF(OR(AND(C56&gt;0,F56&lt;=0),AND(C56&lt;0,F56&gt;=0)),"nm",IF(AND(C56&lt;0,F56&lt;0),IF(-(C56/F56-1)*100&lt;-100,"(&gt;100)",-(C56/F56-1)*100),IF((C56/F56-1)*100&gt;100,"&gt;100",(C56/F56-1)*100))))</f>
        <v>-80</v>
      </c>
      <c r="H56" s="416">
        <v>29</v>
      </c>
      <c r="I56" s="288">
        <v>-28</v>
      </c>
      <c r="J56" s="144" t="str">
        <f t="shared" si="4"/>
        <v>nm</v>
      </c>
    </row>
    <row r="57" spans="1:10" ht="15">
      <c r="A57" s="81"/>
      <c r="B57" s="175" t="s">
        <v>400</v>
      </c>
      <c r="C57" s="419"/>
      <c r="D57" s="288"/>
      <c r="E57" s="144"/>
      <c r="F57" s="288"/>
      <c r="G57" s="144"/>
      <c r="H57" s="416"/>
      <c r="I57" s="288"/>
      <c r="J57" s="144"/>
    </row>
    <row r="58" spans="1:10" ht="15">
      <c r="A58" s="81"/>
      <c r="B58" s="190" t="s">
        <v>259</v>
      </c>
      <c r="C58" s="419">
        <v>-6</v>
      </c>
      <c r="D58" s="288">
        <v>0</v>
      </c>
      <c r="E58" s="144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288">
        <v>-12</v>
      </c>
      <c r="G58" s="144">
        <f>IF(AND(C58=0,F58=0),0,IF(OR(AND(C58&gt;0,F58&lt;=0),AND(C58&lt;0,F58&gt;=0)),"nm",IF(AND(C58&lt;0,F58&lt;0),IF(-(C58/F58-1)*100&lt;-100,"(&gt;100)",-(C58/F58-1)*100),IF((C58/F58-1)*100&gt;100,"&gt;100",(C58/F58-1)*100))))</f>
        <v>50</v>
      </c>
      <c r="H58" s="416">
        <v>-18</v>
      </c>
      <c r="I58" s="288">
        <v>0</v>
      </c>
      <c r="J58" s="144" t="str">
        <f t="shared" si="4"/>
        <v>nm</v>
      </c>
    </row>
    <row r="59" spans="1:10" ht="30" thickBot="1">
      <c r="A59" s="81"/>
      <c r="B59" s="191" t="s">
        <v>262</v>
      </c>
      <c r="C59" s="420">
        <v>1</v>
      </c>
      <c r="D59" s="232">
        <v>0</v>
      </c>
      <c r="E59" s="387" t="str">
        <f>IF(AND(C59=0,D59=0),0,IF(OR(AND(C59&gt;0,D59&lt;=0),AND(C59&lt;0,D59&gt;=0)),"nm",IF(AND(C59&lt;0,D59&lt;0),IF(-(C59/D59-1)*100&lt;-100,"(&gt;100)",-(C59/D59-1)*100),IF((C59/D59-1)*100&gt;100,"&gt;100",(C59/D59-1)*100))))</f>
        <v>nm</v>
      </c>
      <c r="F59" s="232">
        <v>1</v>
      </c>
      <c r="G59" s="387">
        <f>IF(AND(C59=0,F59=0),0,IF(OR(AND(C59&gt;0,F59&lt;=0),AND(C59&lt;0,F59&gt;=0)),"nm",IF(AND(C59&lt;0,F59&lt;0),IF(-(C59/F59-1)*100&lt;-100,"(&gt;100)",-(C59/F59-1)*100),IF((C59/F59-1)*100&gt;100,"&gt;100",(C59/F59-1)*100))))</f>
        <v>0</v>
      </c>
      <c r="H59" s="417">
        <v>2</v>
      </c>
      <c r="I59" s="232">
        <v>0</v>
      </c>
      <c r="J59" s="387" t="str">
        <f t="shared" si="4"/>
        <v>nm</v>
      </c>
    </row>
    <row r="60" spans="1:10" ht="15">
      <c r="A60" s="81"/>
      <c r="B60" s="185" t="s">
        <v>263</v>
      </c>
      <c r="C60" s="241">
        <f>SUM(C50:C59)</f>
        <v>-203</v>
      </c>
      <c r="D60" s="360">
        <f>SUM(D50:D59)</f>
        <v>-549</v>
      </c>
      <c r="E60" s="144">
        <f>IF(AND(C60=0,D60=0),0,IF(OR(AND(C60&gt;0,D60&lt;=0),AND(C60&lt;0,D60&gt;=0)),"nm",IF(AND(C60&lt;0,D60&lt;0),IF(-(C60/D60-1)*100&lt;-100,"(&gt;100)",-(C60/D60-1)*100),IF((C60/D60-1)*100&gt;100,"&gt;100",(C60/D60-1)*100))))</f>
        <v>63.02367941712204</v>
      </c>
      <c r="F60" s="360">
        <f>SUM(F50:F59)</f>
        <v>167</v>
      </c>
      <c r="G60" s="144" t="str">
        <f>IF(AND(C60=0,F60=0),0,IF(OR(AND(C60&gt;0,F60&lt;=0),AND(C60&lt;0,F60&gt;=0)),"nm",IF(AND(C60&lt;0,F60&lt;0),IF(-(C60/F60-1)*100&lt;-100,"(&gt;100)",-(C60/F60-1)*100),IF((C60/F60-1)*100&gt;100,"&gt;100",(C60/F60-1)*100))))</f>
        <v>nm</v>
      </c>
      <c r="H60" s="415">
        <f>SUM(H50:H59)</f>
        <v>-35</v>
      </c>
      <c r="I60" s="360">
        <f>SUM(I50:I59)</f>
        <v>80</v>
      </c>
      <c r="J60" s="144" t="str">
        <f t="shared" si="4"/>
        <v>nm</v>
      </c>
    </row>
    <row r="61" spans="1:10" ht="15.75" thickBot="1">
      <c r="A61" s="81"/>
      <c r="B61" s="175"/>
      <c r="C61" s="241"/>
      <c r="D61" s="72"/>
      <c r="E61" s="389"/>
      <c r="F61" s="72"/>
      <c r="G61" s="389"/>
      <c r="H61" s="361"/>
      <c r="I61" s="105"/>
      <c r="J61" s="389"/>
    </row>
    <row r="62" spans="1:10" ht="15.75" thickBot="1">
      <c r="A62" s="81"/>
      <c r="B62" s="185" t="s">
        <v>264</v>
      </c>
      <c r="C62" s="421">
        <f>C60+C47</f>
        <v>580</v>
      </c>
      <c r="D62" s="390">
        <f>D60+D47</f>
        <v>196</v>
      </c>
      <c r="E62" s="387" t="str">
        <f>IF(AND(C62=0,D62=0),0,IF(OR(AND(C62&gt;0,D62&lt;=0),AND(C62&lt;0,D62&gt;=0)),"nm",IF(AND(C62&lt;0,D62&lt;0),IF(-(C62/D62-1)*100&lt;-100,"(&gt;100)",-(C62/D62-1)*100),IF((C62/D62-1)*100&gt;100,"&gt;100",(C62/D62-1)*100))))</f>
        <v>&gt;100</v>
      </c>
      <c r="F62" s="390">
        <f>F60+F47</f>
        <v>981</v>
      </c>
      <c r="G62" s="387">
        <f>IF(AND(C62=0,F62=0),0,IF(OR(AND(C62&gt;0,F62&lt;=0),AND(C62&lt;0,F62&gt;=0)),"nm",IF(AND(C62&lt;0,F62&lt;0),IF(-(C62/F62-1)*100&lt;-100,"(&gt;100)",-(C62/F62-1)*100),IF((C62/F62-1)*100&gt;100,"&gt;100",(C62/F62-1)*100))))</f>
        <v>-40.87665647298675</v>
      </c>
      <c r="H62" s="418">
        <f>H60+H47</f>
        <v>3255</v>
      </c>
      <c r="I62" s="390">
        <f>I60+I47</f>
        <v>1940</v>
      </c>
      <c r="J62" s="387">
        <f t="shared" si="4"/>
        <v>67.78350515463917</v>
      </c>
    </row>
    <row r="63" spans="1:10" ht="15">
      <c r="A63" s="81"/>
      <c r="B63" s="175"/>
      <c r="C63" s="241"/>
      <c r="D63" s="72"/>
      <c r="E63" s="357"/>
      <c r="F63" s="72"/>
      <c r="G63" s="267"/>
      <c r="H63" s="105"/>
      <c r="I63" s="105"/>
      <c r="J63" s="267"/>
    </row>
    <row r="64" spans="1:10" ht="15">
      <c r="A64" s="81"/>
      <c r="B64" s="175" t="s">
        <v>253</v>
      </c>
      <c r="C64" s="241"/>
      <c r="D64" s="72"/>
      <c r="E64" s="357"/>
      <c r="F64" s="72"/>
      <c r="G64" s="267"/>
      <c r="H64" s="105"/>
      <c r="I64" s="105"/>
      <c r="J64" s="267"/>
    </row>
    <row r="65" spans="1:10" ht="15">
      <c r="A65" s="81"/>
      <c r="B65" s="175" t="s">
        <v>254</v>
      </c>
      <c r="C65" s="241">
        <v>527</v>
      </c>
      <c r="D65" s="360">
        <v>159</v>
      </c>
      <c r="E65" s="144" t="str">
        <f>IF(AND(C65=0,D65=0),0,IF(OR(AND(C65&gt;0,D65&lt;=0),AND(C65&lt;0,D65&gt;=0)),"nm",IF(AND(C65&lt;0,D65&lt;0),IF(-(C65/D65-1)*100&lt;-100,"(&gt;100)",-(C65/D65-1)*100),IF((C65/D65-1)*100&gt;100,"&gt;100",(C65/D65-1)*100))))</f>
        <v>&gt;100</v>
      </c>
      <c r="F65" s="72">
        <v>926</v>
      </c>
      <c r="G65" s="144">
        <f>IF(AND(C65=0,F65=0),0,IF(OR(AND(C65&gt;0,F65&lt;=0),AND(C65&lt;0,F65&gt;=0)),"nm",IF(AND(C65&lt;0,F65&lt;0),IF(-(C65/F65-1)*100&lt;-100,"(&gt;100)",-(C65/F65-1)*100),IF((C65/F65-1)*100&gt;100,"&gt;100",(C65/F65-1)*100))))</f>
        <v>-43.08855291576674</v>
      </c>
      <c r="H65" s="412">
        <v>3019</v>
      </c>
      <c r="I65" s="363">
        <v>1829</v>
      </c>
      <c r="J65" s="144">
        <f>IF(AND(H65=0,I65=0),0,IF(OR(AND(H65&gt;0,I65&lt;=0),AND(H65&lt;0,I65&gt;=0)),"nm",IF(AND(H65&lt;0,I65&lt;0),IF(-(H65/I65-1)*100&lt;-100,"(&gt;100)",-(H65/I65-1)*100),IF((H65/I65-1)*100&gt;100,"&gt;100",(H65/I65-1)*100))))</f>
        <v>65.06287588846365</v>
      </c>
    </row>
    <row r="66" spans="1:10" ht="15.75" thickBot="1">
      <c r="A66" s="81"/>
      <c r="B66" s="185" t="s">
        <v>390</v>
      </c>
      <c r="C66" s="420">
        <v>53</v>
      </c>
      <c r="D66" s="367">
        <v>37</v>
      </c>
      <c r="E66" s="387">
        <f>IF(AND(C66=0,D66=0),0,IF(OR(AND(C66&gt;0,D66&lt;=0),AND(C66&lt;0,D66&gt;=0)),"nm",IF(AND(C66&lt;0,D66&lt;0),IF(-(C66/D66-1)*100&lt;-100,"(&gt;100)",-(C66/D66-1)*100),IF((C66/D66-1)*100&gt;100,"&gt;100",(C66/D66-1)*100))))</f>
        <v>43.24324324324324</v>
      </c>
      <c r="F66" s="232">
        <v>55</v>
      </c>
      <c r="G66" s="387">
        <f>IF(AND(C66=0,F66=0),0,IF(OR(AND(C66&gt;0,F66&lt;=0),AND(C66&lt;0,F66&gt;=0)),"nm",IF(AND(C66&lt;0,F66&lt;0),IF(-(C66/F66-1)*100&lt;-100,"(&gt;100)",-(C66/F66-1)*100),IF((C66/F66-1)*100&gt;100,"&gt;100",(C66/F66-1)*100))))</f>
        <v>-3.6363636363636376</v>
      </c>
      <c r="H66" s="409">
        <v>236</v>
      </c>
      <c r="I66" s="362">
        <v>111</v>
      </c>
      <c r="J66" s="387" t="str">
        <f>IF(AND(H66=0,I66=0),0,IF(OR(AND(H66&gt;0,I66&lt;=0),AND(H66&lt;0,I66&gt;=0)),"nm",IF(AND(H66&lt;0,I66&lt;0),IF(-(H66/I66-1)*100&lt;-100,"(&gt;100)",-(H66/I66-1)*100),IF((H66/I66-1)*100&gt;100,"&gt;100",(H66/I66-1)*100))))</f>
        <v>&gt;100</v>
      </c>
    </row>
    <row r="67" spans="1:10" ht="15.75" thickBot="1">
      <c r="A67" s="81"/>
      <c r="B67" s="188"/>
      <c r="C67" s="420">
        <f>SUM(C65:C66)</f>
        <v>580</v>
      </c>
      <c r="D67" s="367">
        <f>SUM(D65:D66)</f>
        <v>196</v>
      </c>
      <c r="E67" s="387" t="str">
        <f>IF(AND(C67=0,D67=0),0,IF(OR(AND(C67&gt;0,D67&lt;=0),AND(C67&lt;0,D67&gt;=0)),"nm",IF(AND(C67&lt;0,D67&lt;0),IF(-(C67/D67-1)*100&lt;-100,"(&gt;100)",-(C67/D67-1)*100),IF((C67/D67-1)*100&gt;100,"&gt;100",(C67/D67-1)*100))))</f>
        <v>&gt;100</v>
      </c>
      <c r="F67" s="367">
        <f>SUM(F65:F66)</f>
        <v>981</v>
      </c>
      <c r="G67" s="387">
        <f>IF(AND(C67=0,F67=0),0,IF(OR(AND(C67&gt;0,F67&lt;=0),AND(C67&lt;0,F67&gt;=0)),"nm",IF(AND(C67&lt;0,F67&lt;0),IF(-(C67/F67-1)*100&lt;-100,"(&gt;100)",-(C67/F67-1)*100),IF((C67/F67-1)*100&gt;100,"&gt;100",(C67/F67-1)*100))))</f>
        <v>-40.87665647298675</v>
      </c>
      <c r="H67" s="417">
        <f>SUM(H65:H66)</f>
        <v>3255</v>
      </c>
      <c r="I67" s="367">
        <f>SUM(I65:I66)</f>
        <v>1940</v>
      </c>
      <c r="J67" s="387">
        <f>IF(AND(H67=0,I67=0),0,IF(OR(AND(H67&gt;0,I67&lt;=0),AND(H67&lt;0,I67&gt;=0)),"nm",IF(AND(H67&lt;0,I67&lt;0),IF(-(H67/I67-1)*100&lt;-100,"(&gt;100)",-(H67/I67-1)*100),IF((H67/I67-1)*100&gt;100,"&gt;100",(H67/I67-1)*100))))</f>
        <v>67.78350515463917</v>
      </c>
    </row>
    <row r="68" spans="1:10" ht="15.75" thickBot="1">
      <c r="A68" s="81"/>
      <c r="B68" s="192"/>
      <c r="C68" s="242"/>
      <c r="D68" s="235"/>
      <c r="E68" s="256"/>
      <c r="F68" s="235"/>
      <c r="G68" s="268"/>
      <c r="H68" s="193"/>
      <c r="I68" s="193"/>
      <c r="J68" s="268"/>
    </row>
    <row r="69" spans="1:10" ht="15" thickTop="1">
      <c r="A69" s="81"/>
      <c r="B69" s="81"/>
      <c r="C69" s="251"/>
      <c r="D69" s="251"/>
      <c r="E69" s="257"/>
      <c r="F69" s="228"/>
      <c r="G69" s="227"/>
      <c r="H69" s="252"/>
      <c r="I69" s="252"/>
      <c r="J69" s="227"/>
    </row>
    <row r="70" spans="1:10" ht="14.25">
      <c r="A70" s="81"/>
      <c r="B70" s="81"/>
      <c r="C70" s="251"/>
      <c r="D70" s="251"/>
      <c r="E70" s="257"/>
      <c r="F70" s="228"/>
      <c r="G70" s="227"/>
      <c r="H70" s="225"/>
      <c r="I70" s="225"/>
      <c r="J70" s="257"/>
    </row>
    <row r="71" spans="1:10" ht="14.25">
      <c r="A71" s="81"/>
      <c r="B71" s="81"/>
      <c r="C71" s="251"/>
      <c r="D71" s="251"/>
      <c r="E71" s="257"/>
      <c r="F71" s="228"/>
      <c r="G71" s="227"/>
      <c r="H71" s="225"/>
      <c r="I71" s="225"/>
      <c r="J71" s="257"/>
    </row>
    <row r="72" spans="1:10" ht="14.25">
      <c r="A72" s="81"/>
      <c r="B72" s="81"/>
      <c r="C72" s="228"/>
      <c r="D72" s="228"/>
      <c r="E72" s="227"/>
      <c r="F72" s="228"/>
      <c r="G72" s="227"/>
      <c r="H72" s="225"/>
      <c r="I72" s="225"/>
      <c r="J72" s="257"/>
    </row>
    <row r="73" spans="1:10" ht="14.25">
      <c r="A73" s="81"/>
      <c r="B73" s="81"/>
      <c r="C73" s="228"/>
      <c r="D73" s="228"/>
      <c r="E73" s="227"/>
      <c r="F73" s="228"/>
      <c r="G73" s="227"/>
      <c r="H73" s="225"/>
      <c r="I73" s="225"/>
      <c r="J73" s="257"/>
    </row>
    <row r="74" spans="3:10" ht="12.75">
      <c r="C74" s="236"/>
      <c r="D74" s="236"/>
      <c r="E74" s="269"/>
      <c r="F74" s="236"/>
      <c r="G74" s="269"/>
      <c r="H74" s="253"/>
      <c r="I74" s="253"/>
      <c r="J74" s="261"/>
    </row>
    <row r="75" spans="3:10" ht="12.75">
      <c r="C75" s="236"/>
      <c r="D75" s="236"/>
      <c r="E75" s="269"/>
      <c r="F75" s="236"/>
      <c r="G75" s="269"/>
      <c r="H75" s="253"/>
      <c r="I75" s="253"/>
      <c r="J75" s="261"/>
    </row>
    <row r="76" spans="3:10" ht="12.75">
      <c r="C76" s="236"/>
      <c r="D76" s="236"/>
      <c r="E76" s="269"/>
      <c r="F76" s="236"/>
      <c r="G76" s="269"/>
      <c r="H76" s="253"/>
      <c r="I76" s="253"/>
      <c r="J76" s="261"/>
    </row>
    <row r="77" spans="3:10" ht="12.75">
      <c r="C77" s="236"/>
      <c r="D77" s="236"/>
      <c r="E77" s="269"/>
      <c r="F77" s="236"/>
      <c r="G77" s="269"/>
      <c r="H77" s="253"/>
      <c r="I77" s="253"/>
      <c r="J77" s="261"/>
    </row>
    <row r="78" spans="3:10" ht="12.75">
      <c r="C78" s="236"/>
      <c r="D78" s="236"/>
      <c r="E78" s="269"/>
      <c r="F78" s="236"/>
      <c r="G78" s="269"/>
      <c r="H78" s="253"/>
      <c r="I78" s="253"/>
      <c r="J78" s="261"/>
    </row>
    <row r="79" spans="3:10" ht="12.75">
      <c r="C79" s="236"/>
      <c r="D79" s="236"/>
      <c r="E79" s="269"/>
      <c r="F79" s="236"/>
      <c r="G79" s="269"/>
      <c r="H79" s="253"/>
      <c r="I79" s="253"/>
      <c r="J79" s="261"/>
    </row>
    <row r="80" spans="3:10" ht="12.75">
      <c r="C80" s="236"/>
      <c r="D80" s="236"/>
      <c r="E80" s="269"/>
      <c r="F80" s="236"/>
      <c r="G80" s="269"/>
      <c r="H80" s="253"/>
      <c r="I80" s="253"/>
      <c r="J80" s="261"/>
    </row>
    <row r="81" spans="3:10" ht="12.75">
      <c r="C81" s="236"/>
      <c r="D81" s="236"/>
      <c r="E81" s="269"/>
      <c r="F81" s="236"/>
      <c r="G81" s="269"/>
      <c r="H81" s="253"/>
      <c r="I81" s="253"/>
      <c r="J81" s="261"/>
    </row>
    <row r="82" spans="3:10" ht="12.75">
      <c r="C82" s="236"/>
      <c r="D82" s="236"/>
      <c r="E82" s="269"/>
      <c r="F82" s="236"/>
      <c r="G82" s="269"/>
      <c r="H82" s="253"/>
      <c r="I82" s="253"/>
      <c r="J82" s="253"/>
    </row>
    <row r="83" spans="3:10" ht="12.75">
      <c r="C83" s="236"/>
      <c r="D83" s="236"/>
      <c r="E83" s="269"/>
      <c r="F83" s="236"/>
      <c r="G83" s="269"/>
      <c r="H83" s="253"/>
      <c r="I83" s="253"/>
      <c r="J83" s="253"/>
    </row>
    <row r="84" spans="3:10" ht="12.75">
      <c r="C84" s="236"/>
      <c r="D84" s="236"/>
      <c r="E84" s="269"/>
      <c r="F84" s="236"/>
      <c r="G84" s="269"/>
      <c r="H84" s="253"/>
      <c r="I84" s="253"/>
      <c r="J84" s="253"/>
    </row>
    <row r="85" spans="3:10" ht="12.75">
      <c r="C85" s="236"/>
      <c r="D85" s="236"/>
      <c r="E85" s="269"/>
      <c r="F85" s="236"/>
      <c r="G85" s="269"/>
      <c r="H85" s="253"/>
      <c r="I85" s="253"/>
      <c r="J85" s="253"/>
    </row>
    <row r="86" spans="3:10" ht="12.75">
      <c r="C86" s="236"/>
      <c r="D86" s="236"/>
      <c r="E86" s="269"/>
      <c r="F86" s="236"/>
      <c r="G86" s="269"/>
      <c r="H86" s="253"/>
      <c r="I86" s="253"/>
      <c r="J86" s="253"/>
    </row>
    <row r="87" spans="3:10" ht="12.75">
      <c r="C87" s="236"/>
      <c r="D87" s="236"/>
      <c r="E87" s="269"/>
      <c r="F87" s="236"/>
      <c r="G87" s="269"/>
      <c r="H87" s="253"/>
      <c r="I87" s="253"/>
      <c r="J87" s="253"/>
    </row>
    <row r="88" spans="3:10" ht="12.75">
      <c r="C88" s="236"/>
      <c r="D88" s="236"/>
      <c r="E88" s="269"/>
      <c r="F88" s="236"/>
      <c r="G88" s="269"/>
      <c r="H88" s="253"/>
      <c r="I88" s="253"/>
      <c r="J88" s="253"/>
    </row>
    <row r="89" spans="3:10" ht="12.75">
      <c r="C89" s="236"/>
      <c r="D89" s="236"/>
      <c r="E89" s="269"/>
      <c r="F89" s="236"/>
      <c r="G89" s="269"/>
      <c r="H89" s="253"/>
      <c r="I89" s="253"/>
      <c r="J89" s="253"/>
    </row>
    <row r="90" spans="3:10" ht="12.75">
      <c r="C90" s="236"/>
      <c r="D90" s="236"/>
      <c r="E90" s="269"/>
      <c r="F90" s="236"/>
      <c r="G90" s="269"/>
      <c r="H90" s="253"/>
      <c r="I90" s="253"/>
      <c r="J90" s="253"/>
    </row>
    <row r="91" spans="3:10" ht="12.75">
      <c r="C91" s="236"/>
      <c r="D91" s="236"/>
      <c r="E91" s="269"/>
      <c r="F91" s="236"/>
      <c r="G91" s="269"/>
      <c r="H91" s="253"/>
      <c r="I91" s="253"/>
      <c r="J91" s="253"/>
    </row>
    <row r="92" spans="3:10" ht="12.75">
      <c r="C92" s="236"/>
      <c r="D92" s="236"/>
      <c r="E92" s="269"/>
      <c r="F92" s="236"/>
      <c r="G92" s="269"/>
      <c r="H92" s="253"/>
      <c r="I92" s="253"/>
      <c r="J92" s="253"/>
    </row>
    <row r="93" spans="3:10" ht="12.75">
      <c r="C93" s="236"/>
      <c r="D93" s="236"/>
      <c r="E93" s="269"/>
      <c r="F93" s="236"/>
      <c r="G93" s="269"/>
      <c r="H93" s="253"/>
      <c r="I93" s="253"/>
      <c r="J93" s="253"/>
    </row>
    <row r="94" spans="3:10" ht="12.75">
      <c r="C94" s="236"/>
      <c r="D94" s="236"/>
      <c r="E94" s="269"/>
      <c r="F94" s="236"/>
      <c r="G94" s="269"/>
      <c r="H94" s="253"/>
      <c r="I94" s="253"/>
      <c r="J94" s="253"/>
    </row>
    <row r="95" spans="3:10" ht="12.75">
      <c r="C95" s="236"/>
      <c r="D95" s="236"/>
      <c r="E95" s="269"/>
      <c r="F95" s="236"/>
      <c r="G95" s="269"/>
      <c r="H95" s="253"/>
      <c r="I95" s="253"/>
      <c r="J95" s="253"/>
    </row>
    <row r="96" spans="3:10" ht="12.75">
      <c r="C96" s="236"/>
      <c r="D96" s="236"/>
      <c r="E96" s="269"/>
      <c r="F96" s="236"/>
      <c r="G96" s="269"/>
      <c r="H96" s="253"/>
      <c r="I96" s="253"/>
      <c r="J96" s="253"/>
    </row>
    <row r="97" spans="3:10" ht="12.75">
      <c r="C97" s="236"/>
      <c r="D97" s="236"/>
      <c r="E97" s="269"/>
      <c r="F97" s="236"/>
      <c r="G97" s="269"/>
      <c r="H97" s="253"/>
      <c r="I97" s="253"/>
      <c r="J97" s="253"/>
    </row>
    <row r="98" spans="3:10" ht="12.75">
      <c r="C98" s="236"/>
      <c r="D98" s="236"/>
      <c r="E98" s="269"/>
      <c r="F98" s="236"/>
      <c r="G98" s="269"/>
      <c r="H98" s="253"/>
      <c r="I98" s="253"/>
      <c r="J98" s="253"/>
    </row>
    <row r="99" spans="3:10" ht="12.75">
      <c r="C99" s="236"/>
      <c r="D99" s="236"/>
      <c r="E99" s="269"/>
      <c r="F99" s="236"/>
      <c r="G99" s="269"/>
      <c r="H99" s="253"/>
      <c r="I99" s="253"/>
      <c r="J99" s="253"/>
    </row>
    <row r="100" spans="3:10" ht="12.75">
      <c r="C100" s="236"/>
      <c r="D100" s="236"/>
      <c r="E100" s="269"/>
      <c r="F100" s="236"/>
      <c r="G100" s="269"/>
      <c r="H100" s="253"/>
      <c r="I100" s="253"/>
      <c r="J100" s="253"/>
    </row>
    <row r="101" spans="3:10" ht="12.75">
      <c r="C101" s="236"/>
      <c r="D101" s="236"/>
      <c r="E101" s="269"/>
      <c r="F101" s="236"/>
      <c r="G101" s="269"/>
      <c r="H101" s="253"/>
      <c r="I101" s="253"/>
      <c r="J101" s="253"/>
    </row>
    <row r="102" spans="3:10" ht="12.75">
      <c r="C102" s="236"/>
      <c r="D102" s="236"/>
      <c r="E102" s="269"/>
      <c r="F102" s="236"/>
      <c r="G102" s="269"/>
      <c r="H102" s="253"/>
      <c r="I102" s="253"/>
      <c r="J102" s="253"/>
    </row>
    <row r="103" spans="3:10" ht="12.75">
      <c r="C103" s="236"/>
      <c r="D103" s="236"/>
      <c r="E103" s="269"/>
      <c r="F103" s="236"/>
      <c r="G103" s="269"/>
      <c r="H103" s="253"/>
      <c r="I103" s="253"/>
      <c r="J103" s="253"/>
    </row>
    <row r="104" spans="3:10" ht="12.75">
      <c r="C104" s="236"/>
      <c r="D104" s="236"/>
      <c r="E104" s="269"/>
      <c r="F104" s="236"/>
      <c r="G104" s="269"/>
      <c r="H104" s="253"/>
      <c r="I104" s="253"/>
      <c r="J104" s="253"/>
    </row>
    <row r="105" spans="3:10" ht="12.75">
      <c r="C105" s="236"/>
      <c r="D105" s="236"/>
      <c r="E105" s="269"/>
      <c r="F105" s="236"/>
      <c r="G105" s="269"/>
      <c r="H105" s="253"/>
      <c r="I105" s="253"/>
      <c r="J105" s="253"/>
    </row>
    <row r="106" spans="3:10" ht="12.75">
      <c r="C106" s="236"/>
      <c r="D106" s="236"/>
      <c r="E106" s="269"/>
      <c r="F106" s="236"/>
      <c r="G106" s="269"/>
      <c r="H106" s="253"/>
      <c r="I106" s="253"/>
      <c r="J106" s="253"/>
    </row>
    <row r="107" spans="3:10" ht="12.75">
      <c r="C107" s="236"/>
      <c r="D107" s="236"/>
      <c r="E107" s="269"/>
      <c r="F107" s="236"/>
      <c r="G107" s="269"/>
      <c r="H107" s="253"/>
      <c r="I107" s="253"/>
      <c r="J107" s="253"/>
    </row>
    <row r="108" spans="3:10" ht="12.75">
      <c r="C108" s="236"/>
      <c r="D108" s="236"/>
      <c r="E108" s="269"/>
      <c r="F108" s="236"/>
      <c r="G108" s="269"/>
      <c r="H108" s="253"/>
      <c r="I108" s="253"/>
      <c r="J108" s="253"/>
    </row>
    <row r="109" spans="3:10" ht="12.75">
      <c r="C109" s="236"/>
      <c r="D109" s="236"/>
      <c r="E109" s="269"/>
      <c r="F109" s="236"/>
      <c r="G109" s="269"/>
      <c r="H109" s="253"/>
      <c r="I109" s="253"/>
      <c r="J109" s="253"/>
    </row>
    <row r="110" spans="3:10" ht="12.75">
      <c r="C110" s="236"/>
      <c r="D110" s="236"/>
      <c r="E110" s="269"/>
      <c r="F110" s="236"/>
      <c r="G110" s="269"/>
      <c r="H110" s="253"/>
      <c r="I110" s="253"/>
      <c r="J110" s="253"/>
    </row>
    <row r="111" spans="3:10" ht="12.75">
      <c r="C111" s="236"/>
      <c r="D111" s="236"/>
      <c r="E111" s="269"/>
      <c r="F111" s="236"/>
      <c r="G111" s="269"/>
      <c r="H111" s="253"/>
      <c r="I111" s="253"/>
      <c r="J111" s="253"/>
    </row>
    <row r="112" spans="3:10" ht="12.75">
      <c r="C112" s="236"/>
      <c r="D112" s="236"/>
      <c r="E112" s="269"/>
      <c r="F112" s="236"/>
      <c r="G112" s="269"/>
      <c r="H112" s="253"/>
      <c r="I112" s="253"/>
      <c r="J112" s="253"/>
    </row>
    <row r="113" spans="3:10" ht="12.75">
      <c r="C113" s="236"/>
      <c r="D113" s="236"/>
      <c r="E113" s="269"/>
      <c r="F113" s="236"/>
      <c r="G113" s="269"/>
      <c r="H113" s="253"/>
      <c r="I113" s="253"/>
      <c r="J113" s="253"/>
    </row>
    <row r="114" spans="3:10" ht="12.75">
      <c r="C114" s="236"/>
      <c r="D114" s="236"/>
      <c r="E114" s="269"/>
      <c r="F114" s="236"/>
      <c r="G114" s="269"/>
      <c r="H114" s="253"/>
      <c r="I114" s="253"/>
      <c r="J114" s="253"/>
    </row>
    <row r="115" spans="3:10" ht="12.75">
      <c r="C115" s="236"/>
      <c r="D115" s="236"/>
      <c r="E115" s="269"/>
      <c r="F115" s="236"/>
      <c r="G115" s="269"/>
      <c r="H115" s="253"/>
      <c r="I115" s="253"/>
      <c r="J115" s="253"/>
    </row>
    <row r="116" spans="3:10" ht="12.75">
      <c r="C116" s="236"/>
      <c r="D116" s="236"/>
      <c r="E116" s="269"/>
      <c r="F116" s="236"/>
      <c r="G116" s="269"/>
      <c r="H116" s="253"/>
      <c r="I116" s="253"/>
      <c r="J116" s="253"/>
    </row>
    <row r="117" spans="3:10" ht="12.75">
      <c r="C117" s="236"/>
      <c r="D117" s="236"/>
      <c r="E117" s="269"/>
      <c r="F117" s="236"/>
      <c r="G117" s="269"/>
      <c r="H117" s="253"/>
      <c r="I117" s="253"/>
      <c r="J117" s="253"/>
    </row>
    <row r="118" spans="3:10" ht="12.75">
      <c r="C118" s="236"/>
      <c r="D118" s="236"/>
      <c r="E118" s="269"/>
      <c r="F118" s="236"/>
      <c r="G118" s="269"/>
      <c r="H118" s="253"/>
      <c r="I118" s="253"/>
      <c r="J118" s="253"/>
    </row>
    <row r="119" spans="3:10" ht="12.75">
      <c r="C119" s="236"/>
      <c r="D119" s="236"/>
      <c r="E119" s="269"/>
      <c r="F119" s="236"/>
      <c r="G119" s="269"/>
      <c r="H119" s="253"/>
      <c r="I119" s="253"/>
      <c r="J119" s="253"/>
    </row>
    <row r="120" spans="3:10" ht="12.75">
      <c r="C120" s="236"/>
      <c r="D120" s="236"/>
      <c r="E120" s="269"/>
      <c r="F120" s="236"/>
      <c r="G120" s="269"/>
      <c r="H120" s="253"/>
      <c r="I120" s="253"/>
      <c r="J120" s="253"/>
    </row>
    <row r="121" spans="3:10" ht="12.75">
      <c r="C121" s="236"/>
      <c r="D121" s="236"/>
      <c r="E121" s="269"/>
      <c r="F121" s="236"/>
      <c r="G121" s="269"/>
      <c r="H121" s="253"/>
      <c r="I121" s="253"/>
      <c r="J121" s="253"/>
    </row>
    <row r="122" spans="3:10" ht="12.75">
      <c r="C122" s="236"/>
      <c r="D122" s="236"/>
      <c r="E122" s="269"/>
      <c r="F122" s="236"/>
      <c r="G122" s="269"/>
      <c r="H122" s="253"/>
      <c r="I122" s="253"/>
      <c r="J122" s="253"/>
    </row>
    <row r="123" spans="3:10" ht="12.75">
      <c r="C123" s="236"/>
      <c r="D123" s="236"/>
      <c r="E123" s="269"/>
      <c r="F123" s="236"/>
      <c r="G123" s="269"/>
      <c r="H123" s="253"/>
      <c r="I123" s="253"/>
      <c r="J123" s="253"/>
    </row>
    <row r="124" spans="3:10" ht="12.75">
      <c r="C124" s="236"/>
      <c r="D124" s="236"/>
      <c r="E124" s="269"/>
      <c r="F124" s="236"/>
      <c r="G124" s="269"/>
      <c r="H124" s="253"/>
      <c r="I124" s="253"/>
      <c r="J124" s="253"/>
    </row>
    <row r="125" spans="3:10" ht="12.75">
      <c r="C125" s="236"/>
      <c r="D125" s="236"/>
      <c r="E125" s="269"/>
      <c r="F125" s="236"/>
      <c r="G125" s="269"/>
      <c r="H125" s="253"/>
      <c r="I125" s="253"/>
      <c r="J125" s="253"/>
    </row>
    <row r="126" spans="3:10" ht="12.75">
      <c r="C126" s="236"/>
      <c r="D126" s="236"/>
      <c r="E126" s="269"/>
      <c r="F126" s="236"/>
      <c r="G126" s="269"/>
      <c r="H126" s="253"/>
      <c r="I126" s="253"/>
      <c r="J126" s="253"/>
    </row>
    <row r="127" spans="3:10" ht="12.75">
      <c r="C127" s="236"/>
      <c r="D127" s="236"/>
      <c r="E127" s="269"/>
      <c r="F127" s="236"/>
      <c r="G127" s="269"/>
      <c r="H127" s="253"/>
      <c r="I127" s="253"/>
      <c r="J127" s="253"/>
    </row>
    <row r="128" spans="3:10" ht="12.75">
      <c r="C128" s="236"/>
      <c r="D128" s="236"/>
      <c r="E128" s="269"/>
      <c r="F128" s="236"/>
      <c r="G128" s="269"/>
      <c r="H128" s="253"/>
      <c r="I128" s="253"/>
      <c r="J128" s="253"/>
    </row>
    <row r="129" spans="3:10" ht="12.75">
      <c r="C129" s="236"/>
      <c r="D129" s="236"/>
      <c r="E129" s="269"/>
      <c r="F129" s="236"/>
      <c r="G129" s="269"/>
      <c r="H129" s="253"/>
      <c r="I129" s="253"/>
      <c r="J129" s="253"/>
    </row>
    <row r="130" spans="3:10" ht="12.75">
      <c r="C130" s="236"/>
      <c r="D130" s="236"/>
      <c r="E130" s="269"/>
      <c r="F130" s="236"/>
      <c r="G130" s="269"/>
      <c r="H130" s="253"/>
      <c r="I130" s="253"/>
      <c r="J130" s="253"/>
    </row>
    <row r="131" spans="3:10" ht="12.75">
      <c r="C131" s="236"/>
      <c r="D131" s="236"/>
      <c r="E131" s="269"/>
      <c r="F131" s="236"/>
      <c r="G131" s="269"/>
      <c r="H131" s="253"/>
      <c r="I131" s="253"/>
      <c r="J131" s="253"/>
    </row>
    <row r="132" spans="3:10" ht="12.75">
      <c r="C132" s="236"/>
      <c r="D132" s="236"/>
      <c r="E132" s="269"/>
      <c r="F132" s="236"/>
      <c r="G132" s="269"/>
      <c r="H132" s="253"/>
      <c r="I132" s="253"/>
      <c r="J132" s="253"/>
    </row>
    <row r="133" spans="3:10" ht="12.75">
      <c r="C133" s="236"/>
      <c r="D133" s="236"/>
      <c r="E133" s="269"/>
      <c r="F133" s="236"/>
      <c r="G133" s="269"/>
      <c r="H133" s="253"/>
      <c r="I133" s="253"/>
      <c r="J133" s="253"/>
    </row>
    <row r="134" spans="3:10" ht="12.75">
      <c r="C134" s="236"/>
      <c r="D134" s="236"/>
      <c r="E134" s="269"/>
      <c r="F134" s="236"/>
      <c r="G134" s="269"/>
      <c r="H134" s="253"/>
      <c r="I134" s="253"/>
      <c r="J134" s="253"/>
    </row>
    <row r="135" spans="3:10" ht="12.75">
      <c r="C135" s="236"/>
      <c r="D135" s="236"/>
      <c r="E135" s="269"/>
      <c r="F135" s="236"/>
      <c r="G135" s="269"/>
      <c r="H135" s="253"/>
      <c r="I135" s="253"/>
      <c r="J135" s="253"/>
    </row>
    <row r="136" spans="3:10" ht="12.75">
      <c r="C136" s="236"/>
      <c r="D136" s="236"/>
      <c r="E136" s="269"/>
      <c r="F136" s="236"/>
      <c r="G136" s="269"/>
      <c r="H136" s="253"/>
      <c r="I136" s="253"/>
      <c r="J136" s="253"/>
    </row>
    <row r="137" spans="3:10" ht="12.75">
      <c r="C137" s="236"/>
      <c r="D137" s="236"/>
      <c r="E137" s="269"/>
      <c r="F137" s="236"/>
      <c r="G137" s="269"/>
      <c r="H137" s="253"/>
      <c r="I137" s="253"/>
      <c r="J137" s="253"/>
    </row>
    <row r="138" spans="3:10" ht="12.75">
      <c r="C138" s="236"/>
      <c r="D138" s="236"/>
      <c r="E138" s="269"/>
      <c r="F138" s="236"/>
      <c r="G138" s="269"/>
      <c r="H138" s="253"/>
      <c r="I138" s="253"/>
      <c r="J138" s="253"/>
    </row>
    <row r="139" spans="3:10" ht="12.75">
      <c r="C139" s="236"/>
      <c r="D139" s="236"/>
      <c r="E139" s="269"/>
      <c r="F139" s="236"/>
      <c r="G139" s="269"/>
      <c r="H139" s="253"/>
      <c r="I139" s="253"/>
      <c r="J139" s="253"/>
    </row>
    <row r="140" spans="3:10" ht="12.75">
      <c r="C140" s="236"/>
      <c r="D140" s="236"/>
      <c r="E140" s="269"/>
      <c r="F140" s="236"/>
      <c r="G140" s="269"/>
      <c r="H140" s="253"/>
      <c r="I140" s="253"/>
      <c r="J140" s="253"/>
    </row>
    <row r="141" spans="3:10" ht="12.75">
      <c r="C141" s="236"/>
      <c r="D141" s="236"/>
      <c r="E141" s="269"/>
      <c r="F141" s="236"/>
      <c r="G141" s="269"/>
      <c r="H141" s="253"/>
      <c r="I141" s="253"/>
      <c r="J141" s="253"/>
    </row>
    <row r="142" spans="3:10" ht="12.75">
      <c r="C142" s="236"/>
      <c r="D142" s="236"/>
      <c r="E142" s="269"/>
      <c r="F142" s="236"/>
      <c r="G142" s="269"/>
      <c r="H142" s="253"/>
      <c r="I142" s="253"/>
      <c r="J142" s="253"/>
    </row>
    <row r="143" spans="3:10" ht="12.75">
      <c r="C143" s="236"/>
      <c r="D143" s="236"/>
      <c r="E143" s="269"/>
      <c r="F143" s="236"/>
      <c r="G143" s="269"/>
      <c r="H143" s="253"/>
      <c r="I143" s="253"/>
      <c r="J143" s="253"/>
    </row>
    <row r="144" spans="3:10" ht="12.75">
      <c r="C144" s="236"/>
      <c r="D144" s="236"/>
      <c r="E144" s="269"/>
      <c r="F144" s="236"/>
      <c r="G144" s="269"/>
      <c r="H144" s="253"/>
      <c r="I144" s="253"/>
      <c r="J144" s="253"/>
    </row>
    <row r="145" spans="3:10" ht="12.75">
      <c r="C145" s="236"/>
      <c r="D145" s="236"/>
      <c r="E145" s="269"/>
      <c r="F145" s="236"/>
      <c r="G145" s="269"/>
      <c r="H145" s="253"/>
      <c r="I145" s="253"/>
      <c r="J145" s="253"/>
    </row>
    <row r="146" spans="3:10" ht="12.75">
      <c r="C146" s="236"/>
      <c r="D146" s="236"/>
      <c r="E146" s="269"/>
      <c r="F146" s="236"/>
      <c r="G146" s="269"/>
      <c r="H146" s="253"/>
      <c r="I146" s="253"/>
      <c r="J146" s="253"/>
    </row>
    <row r="147" spans="3:10" ht="12.75">
      <c r="C147" s="236"/>
      <c r="D147" s="236"/>
      <c r="E147" s="269"/>
      <c r="F147" s="236"/>
      <c r="G147" s="269"/>
      <c r="H147" s="253"/>
      <c r="I147" s="253"/>
      <c r="J147" s="253"/>
    </row>
    <row r="148" spans="3:10" ht="12.75">
      <c r="C148" s="236"/>
      <c r="D148" s="236"/>
      <c r="E148" s="269"/>
      <c r="F148" s="236"/>
      <c r="G148" s="269"/>
      <c r="H148" s="253"/>
      <c r="I148" s="253"/>
      <c r="J148" s="253"/>
    </row>
    <row r="149" spans="3:10" ht="12.75">
      <c r="C149" s="236"/>
      <c r="D149" s="236"/>
      <c r="E149" s="269"/>
      <c r="F149" s="236"/>
      <c r="G149" s="269"/>
      <c r="H149" s="253"/>
      <c r="I149" s="253"/>
      <c r="J149" s="253"/>
    </row>
    <row r="150" spans="3:10" ht="12.75">
      <c r="C150" s="236"/>
      <c r="D150" s="236"/>
      <c r="E150" s="269"/>
      <c r="F150" s="236"/>
      <c r="G150" s="269"/>
      <c r="H150" s="253"/>
      <c r="I150" s="253"/>
      <c r="J150" s="253"/>
    </row>
    <row r="151" spans="3:10" ht="12.75">
      <c r="C151" s="236"/>
      <c r="D151" s="236"/>
      <c r="E151" s="269"/>
      <c r="F151" s="236"/>
      <c r="G151" s="269"/>
      <c r="H151" s="253"/>
      <c r="I151" s="253"/>
      <c r="J151" s="253"/>
    </row>
    <row r="152" spans="3:10" ht="12.75">
      <c r="C152" s="236"/>
      <c r="D152" s="236"/>
      <c r="E152" s="269"/>
      <c r="F152" s="236"/>
      <c r="G152" s="269"/>
      <c r="H152" s="253"/>
      <c r="I152" s="253"/>
      <c r="J152" s="253"/>
    </row>
    <row r="153" spans="3:10" ht="12.75">
      <c r="C153" s="236"/>
      <c r="D153" s="236"/>
      <c r="E153" s="269"/>
      <c r="F153" s="236"/>
      <c r="G153" s="269"/>
      <c r="H153" s="253"/>
      <c r="I153" s="253"/>
      <c r="J153" s="253"/>
    </row>
    <row r="154" spans="3:10" ht="12.75">
      <c r="C154" s="236"/>
      <c r="D154" s="236"/>
      <c r="E154" s="269"/>
      <c r="F154" s="236"/>
      <c r="G154" s="269"/>
      <c r="H154" s="253"/>
      <c r="I154" s="253"/>
      <c r="J154" s="253"/>
    </row>
    <row r="155" spans="3:10" ht="12.75">
      <c r="C155" s="236"/>
      <c r="D155" s="236"/>
      <c r="E155" s="269"/>
      <c r="F155" s="236"/>
      <c r="G155" s="269"/>
      <c r="H155" s="253"/>
      <c r="I155" s="253"/>
      <c r="J155" s="253"/>
    </row>
    <row r="156" spans="3:10" ht="12.75">
      <c r="C156" s="236"/>
      <c r="D156" s="236"/>
      <c r="E156" s="269"/>
      <c r="F156" s="236"/>
      <c r="G156" s="269"/>
      <c r="H156" s="253"/>
      <c r="I156" s="253"/>
      <c r="J156" s="253"/>
    </row>
    <row r="157" spans="3:10" ht="12.75">
      <c r="C157" s="236"/>
      <c r="D157" s="236"/>
      <c r="E157" s="269"/>
      <c r="F157" s="236"/>
      <c r="G157" s="269"/>
      <c r="H157" s="253"/>
      <c r="I157" s="253"/>
      <c r="J157" s="253"/>
    </row>
    <row r="158" spans="3:10" ht="12.75">
      <c r="C158" s="236"/>
      <c r="D158" s="236"/>
      <c r="E158" s="269"/>
      <c r="F158" s="236"/>
      <c r="G158" s="269"/>
      <c r="H158" s="253"/>
      <c r="I158" s="253"/>
      <c r="J158" s="253"/>
    </row>
    <row r="159" spans="3:10" ht="12.75">
      <c r="C159" s="236"/>
      <c r="D159" s="236"/>
      <c r="E159" s="269"/>
      <c r="F159" s="236"/>
      <c r="G159" s="269"/>
      <c r="H159" s="253"/>
      <c r="I159" s="253"/>
      <c r="J159" s="253"/>
    </row>
    <row r="160" spans="3:10" ht="12.75">
      <c r="C160" s="236"/>
      <c r="D160" s="236"/>
      <c r="E160" s="269"/>
      <c r="F160" s="236"/>
      <c r="G160" s="269"/>
      <c r="H160" s="253"/>
      <c r="I160" s="253"/>
      <c r="J160" s="253"/>
    </row>
    <row r="161" spans="3:10" ht="12.75">
      <c r="C161" s="236"/>
      <c r="D161" s="236"/>
      <c r="E161" s="269"/>
      <c r="F161" s="236"/>
      <c r="G161" s="269"/>
      <c r="H161" s="253"/>
      <c r="I161" s="253"/>
      <c r="J161" s="253"/>
    </row>
    <row r="162" spans="3:10" ht="12.75">
      <c r="C162" s="236"/>
      <c r="D162" s="236"/>
      <c r="E162" s="269"/>
      <c r="F162" s="236"/>
      <c r="G162" s="269"/>
      <c r="H162" s="253"/>
      <c r="I162" s="253"/>
      <c r="J162" s="253"/>
    </row>
    <row r="163" spans="3:10" ht="12.75">
      <c r="C163" s="236"/>
      <c r="D163" s="236"/>
      <c r="E163" s="269"/>
      <c r="F163" s="236"/>
      <c r="G163" s="269"/>
      <c r="H163" s="253"/>
      <c r="I163" s="253"/>
      <c r="J163" s="253"/>
    </row>
    <row r="164" spans="3:10" ht="12.75">
      <c r="C164" s="236"/>
      <c r="D164" s="236"/>
      <c r="E164" s="269"/>
      <c r="F164" s="236"/>
      <c r="G164" s="269"/>
      <c r="H164" s="253"/>
      <c r="I164" s="253"/>
      <c r="J164" s="253"/>
    </row>
    <row r="165" spans="3:10" ht="12.75">
      <c r="C165" s="236"/>
      <c r="D165" s="236"/>
      <c r="E165" s="269"/>
      <c r="F165" s="236"/>
      <c r="G165" s="269"/>
      <c r="H165" s="253"/>
      <c r="I165" s="253"/>
      <c r="J165" s="253"/>
    </row>
    <row r="166" spans="3:10" ht="12.75">
      <c r="C166" s="236"/>
      <c r="D166" s="236"/>
      <c r="E166" s="269"/>
      <c r="F166" s="236"/>
      <c r="G166" s="269"/>
      <c r="H166" s="253"/>
      <c r="I166" s="253"/>
      <c r="J166" s="253"/>
    </row>
    <row r="167" spans="3:10" ht="12.75">
      <c r="C167" s="236"/>
      <c r="D167" s="236"/>
      <c r="E167" s="269"/>
      <c r="F167" s="236"/>
      <c r="G167" s="269"/>
      <c r="H167" s="253"/>
      <c r="I167" s="253"/>
      <c r="J167" s="253"/>
    </row>
    <row r="168" spans="3:10" ht="12.75">
      <c r="C168" s="236"/>
      <c r="D168" s="236"/>
      <c r="E168" s="269"/>
      <c r="F168" s="236"/>
      <c r="G168" s="269"/>
      <c r="H168" s="253"/>
      <c r="I168" s="253"/>
      <c r="J168" s="253"/>
    </row>
    <row r="169" spans="3:10" ht="12.75">
      <c r="C169" s="236"/>
      <c r="D169" s="236"/>
      <c r="E169" s="269"/>
      <c r="F169" s="236"/>
      <c r="G169" s="269"/>
      <c r="H169" s="253"/>
      <c r="I169" s="253"/>
      <c r="J169" s="253"/>
    </row>
    <row r="170" spans="3:10" ht="12.75">
      <c r="C170" s="236"/>
      <c r="D170" s="236"/>
      <c r="E170" s="269"/>
      <c r="F170" s="236"/>
      <c r="G170" s="269"/>
      <c r="H170" s="253"/>
      <c r="I170" s="253"/>
      <c r="J170" s="253"/>
    </row>
    <row r="171" spans="3:10" ht="12.75">
      <c r="C171" s="236"/>
      <c r="D171" s="236"/>
      <c r="E171" s="269"/>
      <c r="F171" s="236"/>
      <c r="G171" s="269"/>
      <c r="H171" s="253"/>
      <c r="I171" s="253"/>
      <c r="J171" s="253"/>
    </row>
    <row r="172" spans="3:10" ht="12.75">
      <c r="C172" s="236"/>
      <c r="D172" s="236"/>
      <c r="E172" s="269"/>
      <c r="F172" s="236"/>
      <c r="G172" s="269"/>
      <c r="H172" s="253"/>
      <c r="I172" s="253"/>
      <c r="J172" s="253"/>
    </row>
    <row r="173" spans="3:10" ht="12.75">
      <c r="C173" s="236"/>
      <c r="D173" s="236"/>
      <c r="E173" s="269"/>
      <c r="F173" s="236"/>
      <c r="G173" s="269"/>
      <c r="H173" s="253"/>
      <c r="I173" s="253"/>
      <c r="J173" s="253"/>
    </row>
  </sheetData>
  <sheetProtection/>
  <mergeCells count="11">
    <mergeCell ref="H44:H45"/>
    <mergeCell ref="F4:F5"/>
    <mergeCell ref="H4:H5"/>
    <mergeCell ref="A2:C2"/>
    <mergeCell ref="I4:I5"/>
    <mergeCell ref="I44:I45"/>
    <mergeCell ref="C4:C5"/>
    <mergeCell ref="D4:D5"/>
    <mergeCell ref="C44:C45"/>
    <mergeCell ref="D44:D45"/>
    <mergeCell ref="F44:F4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1" r:id="rId1"/>
  <ignoredErrors>
    <ignoredError sqref="E60:E71 F39:F43 F68:F71 F46 E39:E54 G39:G46 G60:G71 G48:G56 E5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4"/>
  <sheetViews>
    <sheetView zoomScale="80" zoomScaleNormal="80" zoomScalePageLayoutView="0" workbookViewId="0" topLeftCell="A1">
      <pane xSplit="1" ySplit="6" topLeftCell="B47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3" sqref="D43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1.7109375" style="0" customWidth="1"/>
    <col min="5" max="5" width="11.7109375" style="160" customWidth="1"/>
    <col min="6" max="6" width="11.7109375" style="0" customWidth="1"/>
    <col min="7" max="7" width="4.7109375" style="0" customWidth="1"/>
    <col min="8" max="10" width="11.8515625" style="0" customWidth="1"/>
  </cols>
  <sheetData>
    <row r="1" spans="1:12" s="42" customFormat="1" ht="20.25">
      <c r="A1" s="41" t="s">
        <v>349</v>
      </c>
      <c r="E1" s="41"/>
      <c r="F1" s="41"/>
      <c r="G1" s="43"/>
      <c r="H1" s="43"/>
      <c r="I1" s="276"/>
      <c r="J1" s="276"/>
      <c r="K1" s="43"/>
      <c r="L1" s="43"/>
    </row>
    <row r="2" spans="1:12" s="44" customFormat="1" ht="15">
      <c r="A2" s="473" t="s">
        <v>85</v>
      </c>
      <c r="B2" s="473"/>
      <c r="C2" s="473"/>
      <c r="D2" s="330"/>
      <c r="I2" s="277"/>
      <c r="J2" s="277"/>
      <c r="L2" s="45"/>
    </row>
    <row r="3" spans="1:10" ht="15.75" thickBot="1">
      <c r="A3" s="110"/>
      <c r="B3" s="110"/>
      <c r="C3" s="110"/>
      <c r="D3" s="110"/>
      <c r="E3" s="159"/>
      <c r="F3" s="110"/>
      <c r="G3" s="110"/>
      <c r="H3" s="110"/>
      <c r="I3" s="279"/>
      <c r="J3" s="254"/>
    </row>
    <row r="4" spans="1:20" ht="15.75" customHeight="1" thickTop="1">
      <c r="A4" s="110"/>
      <c r="B4" s="194"/>
      <c r="C4" s="195"/>
      <c r="D4" s="480" t="s">
        <v>265</v>
      </c>
      <c r="E4" s="480"/>
      <c r="F4" s="480"/>
      <c r="G4" s="196"/>
      <c r="H4" s="481" t="s">
        <v>266</v>
      </c>
      <c r="I4" s="481"/>
      <c r="J4" s="481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13" customFormat="1" ht="15">
      <c r="A5" s="112"/>
      <c r="B5" s="197"/>
      <c r="C5" s="198"/>
      <c r="D5" s="152">
        <v>40543</v>
      </c>
      <c r="E5" s="152">
        <v>40451</v>
      </c>
      <c r="F5" s="316">
        <v>40543</v>
      </c>
      <c r="G5" s="152"/>
      <c r="H5" s="152">
        <v>40543</v>
      </c>
      <c r="I5" s="152">
        <v>40451</v>
      </c>
      <c r="J5" s="316">
        <v>40543</v>
      </c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 s="115" customFormat="1" ht="21.75" customHeight="1" thickBot="1">
      <c r="A6" s="114"/>
      <c r="B6" s="200" t="s">
        <v>243</v>
      </c>
      <c r="C6" s="201"/>
      <c r="D6" s="154">
        <v>2011</v>
      </c>
      <c r="E6" s="154">
        <v>2011</v>
      </c>
      <c r="F6" s="153">
        <v>2010</v>
      </c>
      <c r="G6" s="154"/>
      <c r="H6" s="154">
        <v>2011</v>
      </c>
      <c r="I6" s="154">
        <v>2011</v>
      </c>
      <c r="J6" s="153">
        <v>2010</v>
      </c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15.75" thickTop="1">
      <c r="A7" s="110"/>
      <c r="B7" s="185"/>
      <c r="C7" s="203"/>
      <c r="D7" s="203"/>
      <c r="E7" s="150"/>
      <c r="F7" s="105"/>
      <c r="G7" s="150"/>
      <c r="H7" s="150"/>
      <c r="I7" s="105"/>
      <c r="J7" s="105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5">
      <c r="A8" s="110"/>
      <c r="B8" s="185" t="s">
        <v>267</v>
      </c>
      <c r="C8" s="203"/>
      <c r="D8" s="371"/>
      <c r="E8" s="150"/>
      <c r="F8" s="105"/>
      <c r="G8" s="150"/>
      <c r="H8" s="150"/>
      <c r="I8" s="151"/>
      <c r="J8" s="150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5">
      <c r="A9" s="110"/>
      <c r="B9" s="204"/>
      <c r="C9" s="203"/>
      <c r="D9" s="371"/>
      <c r="E9" s="150"/>
      <c r="F9" s="151"/>
      <c r="G9" s="158"/>
      <c r="H9" s="150"/>
      <c r="I9" s="151"/>
      <c r="J9" s="150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110"/>
      <c r="B10" s="205" t="s">
        <v>268</v>
      </c>
      <c r="C10" s="203"/>
      <c r="D10" s="405">
        <v>25304</v>
      </c>
      <c r="E10" s="140">
        <v>27090</v>
      </c>
      <c r="F10" s="140">
        <v>31203</v>
      </c>
      <c r="G10" s="140"/>
      <c r="H10" s="140"/>
      <c r="I10" s="151"/>
      <c r="J10" s="150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9.25">
      <c r="A11" s="110"/>
      <c r="B11" s="197" t="s">
        <v>269</v>
      </c>
      <c r="C11" s="197"/>
      <c r="D11" s="405">
        <v>12503</v>
      </c>
      <c r="E11" s="140">
        <v>12239</v>
      </c>
      <c r="F11" s="140">
        <v>11546</v>
      </c>
      <c r="G11" s="140"/>
      <c r="H11" s="140"/>
      <c r="I11" s="151"/>
      <c r="J11" s="150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>
      <c r="A12" s="110"/>
      <c r="B12" s="197" t="s">
        <v>270</v>
      </c>
      <c r="C12" s="206"/>
      <c r="D12" s="405">
        <v>25571</v>
      </c>
      <c r="E12" s="140">
        <v>29586</v>
      </c>
      <c r="F12" s="140">
        <v>20306</v>
      </c>
      <c r="G12" s="140"/>
      <c r="H12" s="140"/>
      <c r="I12" s="158"/>
      <c r="J12" s="105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31.5">
      <c r="A13" s="110"/>
      <c r="B13" s="197" t="s">
        <v>362</v>
      </c>
      <c r="C13" s="203"/>
      <c r="D13" s="405">
        <v>11927</v>
      </c>
      <c r="E13" s="140">
        <v>10895</v>
      </c>
      <c r="F13" s="140">
        <v>10179</v>
      </c>
      <c r="G13" s="140"/>
      <c r="H13" s="384"/>
      <c r="I13" s="158"/>
      <c r="J13" s="105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29.25">
      <c r="A14" s="110"/>
      <c r="B14" s="197" t="s">
        <v>271</v>
      </c>
      <c r="C14" s="203"/>
      <c r="D14" s="405">
        <v>21164</v>
      </c>
      <c r="E14" s="140">
        <v>24838</v>
      </c>
      <c r="F14" s="140">
        <v>16767</v>
      </c>
      <c r="G14" s="140"/>
      <c r="H14" s="384"/>
      <c r="I14" s="151"/>
      <c r="J14" s="105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110"/>
      <c r="B15" s="197" t="s">
        <v>272</v>
      </c>
      <c r="C15" s="203"/>
      <c r="D15" s="405">
        <v>194275</v>
      </c>
      <c r="E15" s="140">
        <v>185211</v>
      </c>
      <c r="F15" s="140">
        <v>151698</v>
      </c>
      <c r="G15" s="140"/>
      <c r="H15" s="384"/>
      <c r="I15" s="151"/>
      <c r="J15" s="105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110"/>
      <c r="B16" s="197" t="s">
        <v>273</v>
      </c>
      <c r="C16" s="206"/>
      <c r="D16" s="405">
        <v>30491</v>
      </c>
      <c r="E16" s="140">
        <v>28073</v>
      </c>
      <c r="F16" s="140">
        <v>26550</v>
      </c>
      <c r="G16" s="140"/>
      <c r="H16" s="363"/>
      <c r="I16" s="116"/>
      <c r="J16" s="105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110"/>
      <c r="B17" s="197" t="s">
        <v>274</v>
      </c>
      <c r="C17" s="206"/>
      <c r="D17" s="405">
        <v>2634</v>
      </c>
      <c r="E17" s="140">
        <v>3511</v>
      </c>
      <c r="F17" s="140">
        <v>1982</v>
      </c>
      <c r="G17" s="140"/>
      <c r="H17" s="363"/>
      <c r="I17" s="116"/>
      <c r="J17" s="105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110"/>
      <c r="B18" s="197" t="s">
        <v>275</v>
      </c>
      <c r="C18" s="203"/>
      <c r="D18" s="150"/>
      <c r="E18" s="105"/>
      <c r="F18" s="105"/>
      <c r="G18" s="105"/>
      <c r="H18" s="405">
        <v>10957</v>
      </c>
      <c r="I18" s="334">
        <v>9622</v>
      </c>
      <c r="J18" s="140">
        <v>10438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110"/>
      <c r="B19" s="197" t="s">
        <v>276</v>
      </c>
      <c r="C19" s="203"/>
      <c r="D19" s="150">
        <v>949</v>
      </c>
      <c r="E19" s="105">
        <v>928</v>
      </c>
      <c r="F19" s="105">
        <v>813</v>
      </c>
      <c r="G19" s="105"/>
      <c r="H19" s="150"/>
      <c r="I19" s="116"/>
      <c r="J19" s="105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110"/>
      <c r="B20" s="197" t="s">
        <v>277</v>
      </c>
      <c r="C20" s="203"/>
      <c r="D20" s="405">
        <v>4802</v>
      </c>
      <c r="E20" s="140">
        <v>4802</v>
      </c>
      <c r="F20" s="140">
        <v>4802</v>
      </c>
      <c r="G20" s="140"/>
      <c r="H20" s="150"/>
      <c r="I20" s="116"/>
      <c r="J20" s="105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110"/>
      <c r="B21" s="175" t="s">
        <v>278</v>
      </c>
      <c r="C21" s="203"/>
      <c r="D21" s="405">
        <v>976</v>
      </c>
      <c r="E21" s="140">
        <v>972</v>
      </c>
      <c r="F21" s="140">
        <v>1025</v>
      </c>
      <c r="G21" s="140"/>
      <c r="H21" s="150"/>
      <c r="I21" s="116"/>
      <c r="J21" s="105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110"/>
      <c r="B22" s="175" t="s">
        <v>279</v>
      </c>
      <c r="C22" s="203"/>
      <c r="D22" s="150">
        <v>372</v>
      </c>
      <c r="E22" s="105">
        <v>371</v>
      </c>
      <c r="F22" s="105">
        <v>358</v>
      </c>
      <c r="G22" s="105"/>
      <c r="H22" s="150"/>
      <c r="I22" s="116"/>
      <c r="J22" s="105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110"/>
      <c r="B23" s="197" t="s">
        <v>280</v>
      </c>
      <c r="C23" s="203"/>
      <c r="D23" s="150">
        <v>149</v>
      </c>
      <c r="E23" s="105">
        <v>137</v>
      </c>
      <c r="F23" s="105">
        <v>102</v>
      </c>
      <c r="G23" s="105"/>
      <c r="H23" s="150"/>
      <c r="I23" s="116"/>
      <c r="J23" s="105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110"/>
      <c r="B24" s="197" t="s">
        <v>281</v>
      </c>
      <c r="C24" s="203"/>
      <c r="D24" s="405">
        <v>9730</v>
      </c>
      <c r="E24" s="140">
        <v>9988</v>
      </c>
      <c r="F24" s="140">
        <v>6379</v>
      </c>
      <c r="G24" s="140"/>
      <c r="H24" s="150">
        <v>18</v>
      </c>
      <c r="I24" s="116">
        <v>22</v>
      </c>
      <c r="J24" s="105">
        <v>63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110"/>
      <c r="B25" s="204"/>
      <c r="C25" s="203"/>
      <c r="D25" s="150"/>
      <c r="E25" s="151"/>
      <c r="F25" s="105"/>
      <c r="G25" s="151"/>
      <c r="H25" s="150"/>
      <c r="I25" s="116"/>
      <c r="J25" s="105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.75" thickBot="1">
      <c r="A26" s="110"/>
      <c r="B26" s="204"/>
      <c r="C26" s="203"/>
      <c r="D26" s="406"/>
      <c r="E26" s="156"/>
      <c r="F26" s="149"/>
      <c r="G26" s="156"/>
      <c r="H26" s="406"/>
      <c r="I26" s="342"/>
      <c r="J26" s="149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.75" thickBot="1">
      <c r="A27" s="110"/>
      <c r="B27" s="185" t="s">
        <v>282</v>
      </c>
      <c r="C27" s="158"/>
      <c r="D27" s="407">
        <f>SUM(D10:D26)</f>
        <v>340847</v>
      </c>
      <c r="E27" s="364">
        <f>SUM(E10:E26)</f>
        <v>338641</v>
      </c>
      <c r="F27" s="364">
        <f>SUM(F10:F26)</f>
        <v>283710</v>
      </c>
      <c r="G27" s="155"/>
      <c r="H27" s="407">
        <f>SUM(H10:H26)</f>
        <v>10975</v>
      </c>
      <c r="I27" s="364">
        <f>SUM(I10:I26)</f>
        <v>9644</v>
      </c>
      <c r="J27" s="364">
        <f>SUM(J10:J26)</f>
        <v>10501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110"/>
      <c r="B28" s="207"/>
      <c r="C28" s="184"/>
      <c r="D28" s="184"/>
      <c r="E28" s="151"/>
      <c r="F28" s="151"/>
      <c r="G28" s="151"/>
      <c r="H28" s="105"/>
      <c r="I28" s="250"/>
      <c r="J28" s="105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110"/>
      <c r="B29" s="208" t="s">
        <v>283</v>
      </c>
      <c r="C29" s="203"/>
      <c r="D29" s="423"/>
      <c r="E29" s="105"/>
      <c r="F29" s="151"/>
      <c r="G29" s="151"/>
      <c r="H29" s="105"/>
      <c r="I29" s="250"/>
      <c r="J29" s="105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4.25">
      <c r="A30" s="110"/>
      <c r="B30" s="197"/>
      <c r="C30" s="203"/>
      <c r="D30" s="423"/>
      <c r="E30" s="105"/>
      <c r="F30" s="151"/>
      <c r="G30" s="151"/>
      <c r="H30" s="105"/>
      <c r="I30" s="250"/>
      <c r="J30" s="105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110"/>
      <c r="B31" s="197" t="s">
        <v>284</v>
      </c>
      <c r="C31" s="203"/>
      <c r="D31" s="412">
        <v>27601</v>
      </c>
      <c r="E31" s="140">
        <v>28138</v>
      </c>
      <c r="F31" s="140">
        <v>18811</v>
      </c>
      <c r="G31" s="140"/>
      <c r="H31" s="140"/>
      <c r="I31" s="250"/>
      <c r="J31" s="105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110"/>
      <c r="B32" s="197" t="s">
        <v>285</v>
      </c>
      <c r="C32" s="203"/>
      <c r="D32" s="412">
        <v>218992</v>
      </c>
      <c r="E32" s="140">
        <v>212533</v>
      </c>
      <c r="F32" s="140">
        <v>187695</v>
      </c>
      <c r="G32" s="140"/>
      <c r="H32" s="140"/>
      <c r="I32" s="250"/>
      <c r="J32" s="105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31.5">
      <c r="A33" s="110"/>
      <c r="B33" s="197" t="s">
        <v>363</v>
      </c>
      <c r="C33" s="203"/>
      <c r="D33" s="412">
        <v>11912</v>
      </c>
      <c r="E33" s="140">
        <v>13551</v>
      </c>
      <c r="F33" s="140">
        <v>10228</v>
      </c>
      <c r="G33" s="140"/>
      <c r="H33" s="140"/>
      <c r="I33" s="250"/>
      <c r="J33" s="105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29.25">
      <c r="A34" s="110"/>
      <c r="B34" s="197" t="s">
        <v>286</v>
      </c>
      <c r="C34" s="203"/>
      <c r="D34" s="412">
        <v>22207</v>
      </c>
      <c r="E34" s="140">
        <v>26353</v>
      </c>
      <c r="F34" s="140">
        <v>17222</v>
      </c>
      <c r="G34" s="140"/>
      <c r="H34" s="140"/>
      <c r="I34" s="250"/>
      <c r="J34" s="105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110"/>
      <c r="B35" s="197" t="s">
        <v>287</v>
      </c>
      <c r="C35" s="203"/>
      <c r="D35" s="408">
        <v>254</v>
      </c>
      <c r="E35" s="105">
        <v>267</v>
      </c>
      <c r="F35" s="139">
        <v>601</v>
      </c>
      <c r="G35" s="105"/>
      <c r="H35" s="105"/>
      <c r="I35" s="250"/>
      <c r="J35" s="105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110"/>
      <c r="B36" s="197" t="s">
        <v>288</v>
      </c>
      <c r="C36" s="209"/>
      <c r="D36" s="408">
        <v>837</v>
      </c>
      <c r="E36" s="105">
        <v>965</v>
      </c>
      <c r="F36" s="139">
        <v>879</v>
      </c>
      <c r="G36" s="105"/>
      <c r="H36" s="105"/>
      <c r="I36" s="250"/>
      <c r="J36" s="105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>
      <c r="A37" s="110"/>
      <c r="B37" s="197" t="s">
        <v>289</v>
      </c>
      <c r="C37" s="203"/>
      <c r="D37" s="408">
        <v>30</v>
      </c>
      <c r="E37" s="105">
        <v>36</v>
      </c>
      <c r="F37" s="139">
        <v>40</v>
      </c>
      <c r="G37" s="105"/>
      <c r="H37" s="105"/>
      <c r="I37" s="250"/>
      <c r="J37" s="105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">
      <c r="A38" s="110"/>
      <c r="B38" s="197" t="s">
        <v>290</v>
      </c>
      <c r="C38" s="204"/>
      <c r="D38" s="412">
        <v>10287</v>
      </c>
      <c r="E38" s="140">
        <v>10488</v>
      </c>
      <c r="F38" s="139">
        <v>6574</v>
      </c>
      <c r="G38" s="140"/>
      <c r="H38" s="408">
        <v>6</v>
      </c>
      <c r="I38" s="116">
        <v>5</v>
      </c>
      <c r="J38" s="105">
        <v>5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5">
      <c r="A39" s="110"/>
      <c r="B39" s="197" t="s">
        <v>291</v>
      </c>
      <c r="C39" s="203"/>
      <c r="D39" s="412">
        <v>10354</v>
      </c>
      <c r="E39" s="140">
        <v>8395</v>
      </c>
      <c r="F39" s="139">
        <v>2160</v>
      </c>
      <c r="G39" s="105"/>
      <c r="H39" s="408"/>
      <c r="I39" s="116"/>
      <c r="J39" s="105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5">
      <c r="A40" s="110"/>
      <c r="B40" s="197" t="s">
        <v>292</v>
      </c>
      <c r="C40" s="203"/>
      <c r="D40" s="412">
        <v>5304</v>
      </c>
      <c r="E40" s="140">
        <v>5309</v>
      </c>
      <c r="F40" s="140">
        <v>6398</v>
      </c>
      <c r="G40" s="140"/>
      <c r="H40" s="408"/>
      <c r="I40" s="116"/>
      <c r="J40" s="105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5.75" thickBot="1">
      <c r="A41" s="110"/>
      <c r="B41" s="197"/>
      <c r="C41" s="203"/>
      <c r="D41" s="409"/>
      <c r="E41" s="156"/>
      <c r="F41" s="149"/>
      <c r="G41" s="156"/>
      <c r="H41" s="409"/>
      <c r="I41" s="342"/>
      <c r="J41" s="149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thickBot="1">
      <c r="A42" s="110"/>
      <c r="B42" s="208" t="s">
        <v>293</v>
      </c>
      <c r="C42" s="208"/>
      <c r="D42" s="410">
        <f>SUM(D31:D41)</f>
        <v>307778</v>
      </c>
      <c r="E42" s="364">
        <f>SUM(E31:E41)</f>
        <v>306035</v>
      </c>
      <c r="F42" s="364">
        <f>SUM(F31:F41)</f>
        <v>250608</v>
      </c>
      <c r="G42" s="155"/>
      <c r="H42" s="410">
        <f>SUM(H31:H41)</f>
        <v>6</v>
      </c>
      <c r="I42" s="364">
        <f>SUM(I31:I41)</f>
        <v>5</v>
      </c>
      <c r="J42" s="364">
        <f>SUM(J31:J41)</f>
        <v>5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 thickBot="1">
      <c r="A43" s="110"/>
      <c r="B43" s="204"/>
      <c r="C43" s="203"/>
      <c r="D43" s="409"/>
      <c r="E43" s="362"/>
      <c r="F43" s="362"/>
      <c r="G43" s="156"/>
      <c r="H43" s="409"/>
      <c r="I43" s="342"/>
      <c r="J43" s="149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5.75" thickBot="1">
      <c r="A44" s="110"/>
      <c r="B44" s="208" t="s">
        <v>294</v>
      </c>
      <c r="C44" s="203"/>
      <c r="D44" s="411">
        <f>D27-D42</f>
        <v>33069</v>
      </c>
      <c r="E44" s="391">
        <f>E27-E42</f>
        <v>32606</v>
      </c>
      <c r="F44" s="391">
        <f>F27-F42</f>
        <v>33102</v>
      </c>
      <c r="G44" s="157"/>
      <c r="H44" s="411">
        <f>H27-H42</f>
        <v>10969</v>
      </c>
      <c r="I44" s="343">
        <f>I27-I42</f>
        <v>9639</v>
      </c>
      <c r="J44" s="157">
        <f>J27-J42</f>
        <v>10496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5.75" thickTop="1">
      <c r="A45" s="110"/>
      <c r="B45" s="204"/>
      <c r="C45" s="203"/>
      <c r="D45" s="408"/>
      <c r="E45" s="105"/>
      <c r="F45" s="151"/>
      <c r="G45" s="151"/>
      <c r="H45" s="408"/>
      <c r="I45" s="250"/>
      <c r="J45" s="105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>
      <c r="A46" s="110"/>
      <c r="B46" s="185" t="s">
        <v>295</v>
      </c>
      <c r="C46" s="210"/>
      <c r="D46" s="408"/>
      <c r="E46" s="151"/>
      <c r="F46" s="151"/>
      <c r="G46" s="151"/>
      <c r="H46" s="408"/>
      <c r="I46" s="250"/>
      <c r="J46" s="105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5">
      <c r="A47" s="110"/>
      <c r="B47" s="204"/>
      <c r="C47" s="203"/>
      <c r="D47" s="408"/>
      <c r="E47" s="105"/>
      <c r="F47" s="151"/>
      <c r="G47" s="151"/>
      <c r="H47" s="408"/>
      <c r="I47" s="116"/>
      <c r="J47" s="105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5">
      <c r="A48" s="110"/>
      <c r="B48" s="197" t="s">
        <v>124</v>
      </c>
      <c r="C48" s="203"/>
      <c r="D48" s="412">
        <v>9350</v>
      </c>
      <c r="E48" s="140">
        <v>9347</v>
      </c>
      <c r="F48" s="140">
        <v>8780</v>
      </c>
      <c r="G48" s="140"/>
      <c r="H48" s="412">
        <v>9350</v>
      </c>
      <c r="I48" s="334">
        <v>9347</v>
      </c>
      <c r="J48" s="140">
        <v>8780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">
      <c r="A49" s="110"/>
      <c r="B49" s="197" t="s">
        <v>296</v>
      </c>
      <c r="C49" s="203"/>
      <c r="D49" s="413">
        <v>-154</v>
      </c>
      <c r="E49" s="139">
        <v>-136</v>
      </c>
      <c r="F49" s="139">
        <v>-84</v>
      </c>
      <c r="G49" s="105"/>
      <c r="H49" s="413">
        <v>-115</v>
      </c>
      <c r="I49" s="116">
        <v>-96</v>
      </c>
      <c r="J49" s="105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">
      <c r="A50" s="110"/>
      <c r="B50" s="197" t="s">
        <v>297</v>
      </c>
      <c r="C50" s="203"/>
      <c r="D50" s="412">
        <v>7075</v>
      </c>
      <c r="E50" s="140">
        <v>7280</v>
      </c>
      <c r="F50" s="140">
        <v>7084</v>
      </c>
      <c r="G50" s="140"/>
      <c r="H50" s="408">
        <v>86</v>
      </c>
      <c r="I50" s="116">
        <v>87</v>
      </c>
      <c r="J50" s="105">
        <v>79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">
      <c r="A51" s="110"/>
      <c r="B51" s="197" t="s">
        <v>298</v>
      </c>
      <c r="C51" s="203"/>
      <c r="D51" s="412">
        <v>12523</v>
      </c>
      <c r="E51" s="140">
        <v>11790</v>
      </c>
      <c r="F51" s="140">
        <v>10819</v>
      </c>
      <c r="G51" s="140"/>
      <c r="H51" s="412">
        <v>1648</v>
      </c>
      <c r="I51" s="334">
        <v>301</v>
      </c>
      <c r="J51" s="140">
        <v>1637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.75" thickBot="1">
      <c r="A52" s="110"/>
      <c r="B52" s="204"/>
      <c r="C52" s="197"/>
      <c r="D52" s="409"/>
      <c r="E52" s="149"/>
      <c r="F52" s="149"/>
      <c r="G52" s="156"/>
      <c r="H52" s="409"/>
      <c r="I52" s="342"/>
      <c r="J52" s="149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.75" thickBot="1">
      <c r="A53" s="110"/>
      <c r="B53" s="208" t="s">
        <v>299</v>
      </c>
      <c r="C53" s="197"/>
      <c r="D53" s="410">
        <f>SUM(D48:D51)</f>
        <v>28794</v>
      </c>
      <c r="E53" s="364">
        <f>SUM(E48:E51)</f>
        <v>28281</v>
      </c>
      <c r="F53" s="364">
        <f>SUM(F48:F51)</f>
        <v>26599</v>
      </c>
      <c r="G53" s="155"/>
      <c r="H53" s="410">
        <f>SUM(H48:H51)</f>
        <v>10969</v>
      </c>
      <c r="I53" s="364">
        <f>SUM(I48:I51)</f>
        <v>9639</v>
      </c>
      <c r="J53" s="364">
        <f>SUM(J48:J51)</f>
        <v>10496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5">
      <c r="A54" s="110"/>
      <c r="B54" s="204"/>
      <c r="C54" s="203"/>
      <c r="D54" s="408"/>
      <c r="E54" s="105"/>
      <c r="F54" s="105"/>
      <c r="G54" s="151"/>
      <c r="H54" s="408"/>
      <c r="I54" s="116"/>
      <c r="J54" s="105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5">
      <c r="A55" s="110"/>
      <c r="B55" s="197" t="s">
        <v>391</v>
      </c>
      <c r="C55" s="203"/>
      <c r="D55" s="412">
        <v>4275</v>
      </c>
      <c r="E55" s="140">
        <v>4325</v>
      </c>
      <c r="F55" s="140">
        <v>6503</v>
      </c>
      <c r="G55" s="140"/>
      <c r="H55" s="408"/>
      <c r="I55" s="116"/>
      <c r="J55" s="105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5.75" thickBot="1">
      <c r="A56" s="110"/>
      <c r="B56" s="197"/>
      <c r="C56" s="197"/>
      <c r="D56" s="409"/>
      <c r="E56" s="149"/>
      <c r="F56" s="149"/>
      <c r="G56" s="156"/>
      <c r="H56" s="409"/>
      <c r="I56" s="342"/>
      <c r="J56" s="149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5.75" thickBot="1">
      <c r="A57" s="110"/>
      <c r="B57" s="208" t="s">
        <v>300</v>
      </c>
      <c r="C57" s="197"/>
      <c r="D57" s="411">
        <f>D53+D55</f>
        <v>33069</v>
      </c>
      <c r="E57" s="391">
        <f>E53+E55</f>
        <v>32606</v>
      </c>
      <c r="F57" s="391">
        <f>F53+F55</f>
        <v>33102</v>
      </c>
      <c r="G57" s="157"/>
      <c r="H57" s="411">
        <f>H53+H55</f>
        <v>10969</v>
      </c>
      <c r="I57" s="391">
        <f>I53+I55</f>
        <v>9639</v>
      </c>
      <c r="J57" s="391">
        <f>J53+J55</f>
        <v>10496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5.75" thickTop="1">
      <c r="A58" s="110"/>
      <c r="B58" s="204"/>
      <c r="C58" s="203"/>
      <c r="D58" s="356"/>
      <c r="E58" s="151"/>
      <c r="F58" s="151"/>
      <c r="G58" s="151"/>
      <c r="H58" s="151"/>
      <c r="I58" s="105"/>
      <c r="J58" s="105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5">
      <c r="A59" s="110"/>
      <c r="B59" s="185" t="s">
        <v>301</v>
      </c>
      <c r="C59" s="185"/>
      <c r="D59" s="356"/>
      <c r="E59" s="151"/>
      <c r="F59" s="151"/>
      <c r="G59" s="151"/>
      <c r="H59" s="151"/>
      <c r="I59" s="105"/>
      <c r="J59" s="105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5">
      <c r="A60" s="110"/>
      <c r="B60" s="175" t="s">
        <v>371</v>
      </c>
      <c r="C60" s="203"/>
      <c r="D60" s="468">
        <v>20789</v>
      </c>
      <c r="E60" s="140">
        <v>20178</v>
      </c>
      <c r="F60" s="140">
        <v>16031</v>
      </c>
      <c r="G60" s="140"/>
      <c r="H60" s="344"/>
      <c r="I60" s="151"/>
      <c r="J60" s="151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5">
      <c r="A61" s="110"/>
      <c r="B61" s="175" t="s">
        <v>370</v>
      </c>
      <c r="C61" s="203"/>
      <c r="D61" s="468">
        <v>117325</v>
      </c>
      <c r="E61" s="140">
        <v>109299</v>
      </c>
      <c r="F61" s="140">
        <v>95918</v>
      </c>
      <c r="G61" s="140"/>
      <c r="H61" s="344"/>
      <c r="I61" s="151"/>
      <c r="J61" s="151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5.75" thickBot="1">
      <c r="A62" s="110"/>
      <c r="B62" s="197" t="s">
        <v>302</v>
      </c>
      <c r="C62" s="203"/>
      <c r="D62" s="469">
        <v>1610038</v>
      </c>
      <c r="E62" s="155">
        <v>1710196</v>
      </c>
      <c r="F62" s="155">
        <v>1347522</v>
      </c>
      <c r="G62" s="215"/>
      <c r="H62" s="345"/>
      <c r="I62" s="151"/>
      <c r="J62" s="151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5">
      <c r="A63" s="110"/>
      <c r="B63" s="197"/>
      <c r="C63" s="203"/>
      <c r="D63" s="356"/>
      <c r="E63" s="151"/>
      <c r="F63" s="151"/>
      <c r="G63" s="151"/>
      <c r="H63" s="151"/>
      <c r="I63" s="151"/>
      <c r="J63" s="151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5">
      <c r="A64" s="110"/>
      <c r="B64" s="197"/>
      <c r="C64" s="203"/>
      <c r="D64" s="356"/>
      <c r="E64" s="151"/>
      <c r="F64" s="151"/>
      <c r="G64" s="151"/>
      <c r="H64" s="151"/>
      <c r="I64" s="151"/>
      <c r="J64" s="151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5">
      <c r="A65" s="110"/>
      <c r="B65" s="185" t="s">
        <v>364</v>
      </c>
      <c r="C65" s="203"/>
      <c r="D65" s="356"/>
      <c r="E65" s="151"/>
      <c r="F65" s="204"/>
      <c r="G65" s="158"/>
      <c r="H65" s="356"/>
      <c r="I65" s="151"/>
      <c r="J65" s="151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5">
      <c r="A66" s="110"/>
      <c r="B66" s="197" t="s">
        <v>303</v>
      </c>
      <c r="C66" s="203"/>
      <c r="D66" s="356"/>
      <c r="E66" s="361"/>
      <c r="F66" s="361"/>
      <c r="G66" s="150"/>
      <c r="H66" s="151"/>
      <c r="I66" s="361"/>
      <c r="J66" s="361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29.25">
      <c r="A67" s="110"/>
      <c r="B67" s="211" t="s">
        <v>304</v>
      </c>
      <c r="C67" s="203"/>
      <c r="D67" s="150">
        <v>11.99</v>
      </c>
      <c r="E67" s="361">
        <v>11.77</v>
      </c>
      <c r="F67" s="361">
        <v>11.25</v>
      </c>
      <c r="G67" s="150"/>
      <c r="H67" s="451">
        <v>4.56</v>
      </c>
      <c r="I67" s="377">
        <v>4</v>
      </c>
      <c r="J67" s="378">
        <v>4.44</v>
      </c>
      <c r="K67" s="81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43.5">
      <c r="A68" s="110"/>
      <c r="B68" s="212" t="s">
        <v>305</v>
      </c>
      <c r="C68" s="203"/>
      <c r="D68" s="150">
        <v>11.75</v>
      </c>
      <c r="E68" s="361">
        <v>11.54</v>
      </c>
      <c r="F68" s="361">
        <v>11.04</v>
      </c>
      <c r="G68" s="150"/>
      <c r="H68" s="451">
        <v>4.49</v>
      </c>
      <c r="I68" s="377">
        <v>3.95</v>
      </c>
      <c r="J68" s="378">
        <v>4.38</v>
      </c>
      <c r="K68" s="81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5.75" thickBot="1">
      <c r="A69" s="110"/>
      <c r="B69" s="213"/>
      <c r="C69" s="214"/>
      <c r="D69" s="379"/>
      <c r="E69" s="154"/>
      <c r="F69" s="380"/>
      <c r="G69" s="380"/>
      <c r="H69" s="380"/>
      <c r="I69" s="154"/>
      <c r="J69" s="380"/>
      <c r="K69" s="81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5" thickTop="1">
      <c r="A70" s="11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4.25">
      <c r="A71" s="11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4.25">
      <c r="A72" s="11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4.25">
      <c r="A73" s="11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 ht="14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 ht="14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1:31" ht="14.25"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1:31" ht="14.25"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1:31" ht="14.25"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1:31" ht="14.25"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1:31" ht="14.25"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1:31" ht="14.25"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1:31" ht="14.25"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1:31" ht="14.25"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1:31" ht="14.25"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1:31" ht="14.25"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1:31" ht="14.25"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1:31" ht="14.25"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</row>
    <row r="123" spans="11:31" ht="14.25"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1:31" ht="14.25"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</row>
    <row r="125" spans="11:31" ht="14.25"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1:31" ht="14.25"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</row>
    <row r="127" spans="11:31" ht="14.25"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</row>
    <row r="128" spans="11:31" ht="14.25"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1:31" ht="14.25"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</row>
    <row r="130" spans="11:31" ht="14.25"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</row>
    <row r="131" spans="11:31" ht="14.25"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1:31" ht="14.25"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1:31" ht="14.25"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1:31" ht="14.25"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1:31" ht="14.25"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1:31" ht="14.25"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1:31" ht="14.25"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1:31" ht="14.25"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</row>
    <row r="139" spans="11:31" ht="14.25"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</row>
    <row r="140" spans="11:31" ht="14.25"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1:31" ht="14.25"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1:31" ht="14.25"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1:31" ht="14.25"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1:31" ht="14.25"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1:31" ht="14.25"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1:31" ht="14.25"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1:31" ht="14.25"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1:31" ht="14.25"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1:31" ht="14.25"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1:31" ht="14.25"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1:31" ht="14.25"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1:31" ht="14.25"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1:31" ht="14.25"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1:31" ht="14.25"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1:31" ht="14.25"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1:31" ht="14.25"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</row>
    <row r="157" spans="11:31" ht="14.25"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</row>
    <row r="158" spans="11:31" ht="14.25"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</row>
    <row r="159" spans="11:31" ht="14.25"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</row>
    <row r="160" spans="11:31" ht="14.25"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</row>
    <row r="161" spans="11:31" ht="14.25"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</row>
    <row r="162" spans="11:31" ht="14.25"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</row>
    <row r="163" spans="11:31" ht="14.25"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</row>
    <row r="164" spans="11:31" ht="14.25"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</row>
    <row r="165" spans="11:31" ht="14.25"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1:31" ht="14.25"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1:31" ht="14.25"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</row>
    <row r="168" spans="11:31" ht="14.25"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</row>
    <row r="169" spans="11:31" ht="14.25"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</row>
    <row r="170" spans="11:31" ht="14.25"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</row>
    <row r="171" spans="11:31" ht="14.25"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1:31" ht="14.25"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1:31" ht="14.25"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1:31" ht="14.25"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1:31" ht="14.25"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1:31" ht="14.25"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1:31" ht="14.25"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1:31" ht="14.25"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1:31" ht="14.25"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1:31" ht="14.25"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1:31" ht="14.25"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1:31" ht="14.25"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1:31" ht="14.25"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1:31" ht="14.25"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</sheetData>
  <sheetProtection/>
  <mergeCells count="3">
    <mergeCell ref="A2:C2"/>
    <mergeCell ref="D4:F4"/>
    <mergeCell ref="H4:J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58" r:id="rId1"/>
  <headerFooter alignWithMargins="0">
    <oddFooter>&amp;L&amp;Z&amp;F&amp;A&amp;R&amp;D&amp;T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zoomScale="75" zoomScaleNormal="75" zoomScalePageLayoutView="0" workbookViewId="0" topLeftCell="A1">
      <pane xSplit="1" ySplit="5" topLeftCell="B6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I19" sqref="I19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34" bestFit="1" customWidth="1"/>
    <col min="4" max="4" width="2.28125" style="246" customWidth="1"/>
    <col min="5" max="5" width="11.7109375" style="257" customWidth="1"/>
    <col min="6" max="6" width="9.7109375" style="0" customWidth="1"/>
    <col min="8" max="11" width="9.140625" style="67" customWidth="1"/>
  </cols>
  <sheetData>
    <row r="1" spans="1:20" s="42" customFormat="1" ht="20.25">
      <c r="A1" s="41" t="s">
        <v>350</v>
      </c>
      <c r="C1" s="372"/>
      <c r="D1" s="244"/>
      <c r="E1" s="326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73" t="s">
        <v>85</v>
      </c>
      <c r="B2" s="473"/>
      <c r="C2" s="473"/>
      <c r="D2" s="245"/>
      <c r="E2" s="327"/>
      <c r="O2" s="45"/>
      <c r="P2" s="45"/>
      <c r="T2" s="45"/>
    </row>
    <row r="3" spans="1:6" ht="15" thickBot="1">
      <c r="A3" s="81"/>
      <c r="B3" s="81"/>
      <c r="F3" s="81"/>
    </row>
    <row r="4" spans="1:11" ht="15.75" thickTop="1">
      <c r="A4" s="81"/>
      <c r="B4" s="484" t="s">
        <v>306</v>
      </c>
      <c r="C4" s="373" t="s">
        <v>413</v>
      </c>
      <c r="D4" s="482"/>
      <c r="E4" s="373" t="s">
        <v>413</v>
      </c>
      <c r="H4"/>
      <c r="I4"/>
      <c r="J4"/>
      <c r="K4"/>
    </row>
    <row r="5" spans="1:11" ht="15.75" thickBot="1">
      <c r="A5" s="81"/>
      <c r="B5" s="485"/>
      <c r="C5" s="374">
        <v>2011</v>
      </c>
      <c r="D5" s="483"/>
      <c r="E5" s="346">
        <v>2010</v>
      </c>
      <c r="H5"/>
      <c r="I5"/>
      <c r="J5"/>
      <c r="K5"/>
    </row>
    <row r="6" spans="1:11" ht="15.75" thickTop="1">
      <c r="A6" s="81"/>
      <c r="B6" s="216"/>
      <c r="C6" s="280"/>
      <c r="D6" s="247"/>
      <c r="E6" s="315"/>
      <c r="H6"/>
      <c r="I6"/>
      <c r="J6"/>
      <c r="K6"/>
    </row>
    <row r="7" spans="1:11" ht="15">
      <c r="A7" s="81"/>
      <c r="B7" s="217" t="s">
        <v>307</v>
      </c>
      <c r="C7" s="241"/>
      <c r="D7" s="239"/>
      <c r="E7" s="139"/>
      <c r="H7"/>
      <c r="I7"/>
      <c r="J7"/>
      <c r="K7"/>
    </row>
    <row r="8" spans="1:11" ht="15">
      <c r="A8" s="81"/>
      <c r="B8" s="218" t="s">
        <v>308</v>
      </c>
      <c r="C8" s="433">
        <v>3290</v>
      </c>
      <c r="D8" s="239"/>
      <c r="E8" s="360">
        <v>1860</v>
      </c>
      <c r="H8"/>
      <c r="I8"/>
      <c r="J8"/>
      <c r="K8"/>
    </row>
    <row r="9" spans="1:11" ht="15">
      <c r="A9" s="81"/>
      <c r="B9" s="216"/>
      <c r="C9" s="433"/>
      <c r="D9" s="239"/>
      <c r="E9" s="139"/>
      <c r="H9"/>
      <c r="I9"/>
      <c r="J9"/>
      <c r="K9"/>
    </row>
    <row r="10" spans="1:11" ht="15">
      <c r="A10" s="81"/>
      <c r="B10" s="219" t="s">
        <v>309</v>
      </c>
      <c r="C10" s="433"/>
      <c r="D10" s="239"/>
      <c r="E10" s="139"/>
      <c r="H10"/>
      <c r="I10"/>
      <c r="J10"/>
      <c r="K10"/>
    </row>
    <row r="11" spans="1:11" ht="15">
      <c r="A11" s="81"/>
      <c r="B11" s="218" t="s">
        <v>8</v>
      </c>
      <c r="C11" s="433">
        <v>722</v>
      </c>
      <c r="D11" s="239"/>
      <c r="E11" s="139">
        <v>911</v>
      </c>
      <c r="F11" s="218"/>
      <c r="H11"/>
      <c r="I11"/>
      <c r="J11"/>
      <c r="K11"/>
    </row>
    <row r="12" spans="1:11" ht="15">
      <c r="A12" s="81"/>
      <c r="B12" s="218" t="s">
        <v>250</v>
      </c>
      <c r="C12" s="433">
        <v>185</v>
      </c>
      <c r="D12" s="239"/>
      <c r="E12" s="139">
        <v>193</v>
      </c>
      <c r="F12" s="218"/>
      <c r="H12"/>
      <c r="I12"/>
      <c r="J12"/>
      <c r="K12"/>
    </row>
    <row r="13" spans="1:11" ht="15">
      <c r="A13" s="81"/>
      <c r="B13" s="218" t="s">
        <v>367</v>
      </c>
      <c r="C13" s="470">
        <v>0</v>
      </c>
      <c r="D13" s="239"/>
      <c r="E13" s="139">
        <v>1018</v>
      </c>
      <c r="F13" s="218"/>
      <c r="H13"/>
      <c r="I13"/>
      <c r="J13"/>
      <c r="K13"/>
    </row>
    <row r="14" spans="1:11" ht="15">
      <c r="A14" s="81"/>
      <c r="B14" s="218" t="s">
        <v>72</v>
      </c>
      <c r="C14" s="470">
        <v>-127</v>
      </c>
      <c r="D14" s="239"/>
      <c r="E14" s="139">
        <v>-102</v>
      </c>
      <c r="F14" s="218"/>
      <c r="H14"/>
      <c r="I14"/>
      <c r="J14"/>
      <c r="K14"/>
    </row>
    <row r="15" spans="1:11" ht="15">
      <c r="A15" s="81"/>
      <c r="B15" s="218" t="s">
        <v>310</v>
      </c>
      <c r="C15" s="470">
        <v>-6</v>
      </c>
      <c r="D15" s="239"/>
      <c r="E15" s="139">
        <v>-103</v>
      </c>
      <c r="F15" s="218"/>
      <c r="H15"/>
      <c r="I15"/>
      <c r="J15"/>
      <c r="K15"/>
    </row>
    <row r="16" spans="1:11" ht="15">
      <c r="A16" s="81"/>
      <c r="B16" s="218" t="s">
        <v>311</v>
      </c>
      <c r="C16" s="470">
        <v>-454</v>
      </c>
      <c r="D16" s="239"/>
      <c r="E16" s="139">
        <v>-310</v>
      </c>
      <c r="F16" s="218"/>
      <c r="H16"/>
      <c r="I16"/>
      <c r="J16"/>
      <c r="K16"/>
    </row>
    <row r="17" spans="1:11" ht="15">
      <c r="A17" s="81"/>
      <c r="B17" s="218" t="s">
        <v>402</v>
      </c>
      <c r="C17" s="470">
        <v>-47</v>
      </c>
      <c r="D17" s="239"/>
      <c r="E17" s="139">
        <v>0</v>
      </c>
      <c r="F17" s="218"/>
      <c r="H17"/>
      <c r="I17"/>
      <c r="J17"/>
      <c r="K17"/>
    </row>
    <row r="18" spans="1:11" ht="15.75" thickBot="1">
      <c r="A18" s="81"/>
      <c r="B18" s="218" t="s">
        <v>73</v>
      </c>
      <c r="C18" s="470">
        <v>443</v>
      </c>
      <c r="D18" s="239"/>
      <c r="E18" s="139">
        <v>454</v>
      </c>
      <c r="F18" s="218"/>
      <c r="H18"/>
      <c r="I18"/>
      <c r="J18"/>
      <c r="K18"/>
    </row>
    <row r="19" spans="1:11" ht="15">
      <c r="A19" s="81"/>
      <c r="B19" s="218" t="s">
        <v>312</v>
      </c>
      <c r="C19" s="471">
        <f>SUM(C8:C18)</f>
        <v>4006</v>
      </c>
      <c r="D19" s="239"/>
      <c r="E19" s="385">
        <f>SUM(E8:E18)</f>
        <v>3921</v>
      </c>
      <c r="F19" s="218"/>
      <c r="H19"/>
      <c r="I19"/>
      <c r="J19"/>
      <c r="K19"/>
    </row>
    <row r="20" spans="1:11" ht="15">
      <c r="A20" s="81"/>
      <c r="B20" s="216"/>
      <c r="C20" s="470"/>
      <c r="D20" s="239"/>
      <c r="E20" s="139"/>
      <c r="H20"/>
      <c r="I20"/>
      <c r="J20"/>
      <c r="K20"/>
    </row>
    <row r="21" spans="1:11" ht="15">
      <c r="A21" s="81"/>
      <c r="B21" s="220" t="s">
        <v>313</v>
      </c>
      <c r="C21" s="433"/>
      <c r="D21" s="239"/>
      <c r="E21" s="139"/>
      <c r="H21"/>
      <c r="I21"/>
      <c r="J21"/>
      <c r="K21"/>
    </row>
    <row r="22" spans="1:11" ht="15">
      <c r="A22" s="81"/>
      <c r="B22" s="218" t="s">
        <v>314</v>
      </c>
      <c r="C22" s="433">
        <v>8790</v>
      </c>
      <c r="D22" s="239"/>
      <c r="E22" s="139">
        <v>9703</v>
      </c>
      <c r="F22" s="218"/>
      <c r="H22"/>
      <c r="I22"/>
      <c r="J22"/>
      <c r="K22"/>
    </row>
    <row r="23" spans="1:11" ht="15">
      <c r="A23" s="81"/>
      <c r="B23" s="218" t="s">
        <v>285</v>
      </c>
      <c r="C23" s="433">
        <v>31297</v>
      </c>
      <c r="D23" s="239"/>
      <c r="E23" s="139">
        <v>9247</v>
      </c>
      <c r="F23" s="218"/>
      <c r="H23"/>
      <c r="I23"/>
      <c r="J23"/>
      <c r="K23"/>
    </row>
    <row r="24" spans="1:11" ht="15">
      <c r="A24" s="81"/>
      <c r="B24" s="218" t="s">
        <v>315</v>
      </c>
      <c r="C24" s="433">
        <v>1684</v>
      </c>
      <c r="D24" s="239"/>
      <c r="E24" s="139">
        <v>1011</v>
      </c>
      <c r="F24" s="218"/>
      <c r="H24"/>
      <c r="I24"/>
      <c r="J24"/>
      <c r="K24"/>
    </row>
    <row r="25" spans="1:11" ht="15">
      <c r="A25" s="81"/>
      <c r="B25" s="218" t="s">
        <v>316</v>
      </c>
      <c r="C25" s="433">
        <v>8522</v>
      </c>
      <c r="D25" s="239"/>
      <c r="E25" s="139">
        <v>708</v>
      </c>
      <c r="F25" s="218"/>
      <c r="H25"/>
      <c r="I25"/>
      <c r="J25"/>
      <c r="K25"/>
    </row>
    <row r="26" spans="1:11" ht="15">
      <c r="A26" s="81"/>
      <c r="B26" s="218" t="s">
        <v>317</v>
      </c>
      <c r="C26" s="433">
        <v>7949</v>
      </c>
      <c r="D26" s="239"/>
      <c r="E26" s="139">
        <v>1405</v>
      </c>
      <c r="F26" s="218"/>
      <c r="H26"/>
      <c r="I26"/>
      <c r="J26"/>
      <c r="K26"/>
    </row>
    <row r="27" spans="1:11" ht="15">
      <c r="A27" s="81"/>
      <c r="B27" s="216"/>
      <c r="C27" s="433"/>
      <c r="D27" s="239"/>
      <c r="E27" s="139"/>
      <c r="H27"/>
      <c r="I27"/>
      <c r="J27"/>
      <c r="K27"/>
    </row>
    <row r="28" spans="1:11" ht="15">
      <c r="A28" s="81"/>
      <c r="B28" s="219" t="s">
        <v>318</v>
      </c>
      <c r="C28" s="433"/>
      <c r="D28" s="239"/>
      <c r="E28" s="139"/>
      <c r="H28"/>
      <c r="I28"/>
      <c r="J28"/>
      <c r="K28"/>
    </row>
    <row r="29" spans="1:11" ht="15">
      <c r="A29" s="81"/>
      <c r="B29" s="218" t="s">
        <v>319</v>
      </c>
      <c r="C29" s="433">
        <v>-322</v>
      </c>
      <c r="D29" s="239"/>
      <c r="E29" s="139">
        <v>-2857</v>
      </c>
      <c r="F29" s="218"/>
      <c r="H29"/>
      <c r="I29"/>
      <c r="J29"/>
      <c r="K29"/>
    </row>
    <row r="30" spans="1:11" ht="15">
      <c r="A30" s="81"/>
      <c r="B30" s="218" t="s">
        <v>269</v>
      </c>
      <c r="C30" s="433">
        <v>-957</v>
      </c>
      <c r="D30" s="239"/>
      <c r="E30" s="139">
        <v>4414</v>
      </c>
      <c r="F30" s="218"/>
      <c r="H30"/>
      <c r="I30"/>
      <c r="J30"/>
      <c r="K30"/>
    </row>
    <row r="31" spans="1:11" ht="15">
      <c r="A31" s="81"/>
      <c r="B31" s="218" t="s">
        <v>270</v>
      </c>
      <c r="C31" s="433">
        <v>-5297</v>
      </c>
      <c r="D31" s="239"/>
      <c r="E31" s="139">
        <v>1895</v>
      </c>
      <c r="F31" s="218"/>
      <c r="H31"/>
      <c r="I31"/>
      <c r="J31"/>
      <c r="K31"/>
    </row>
    <row r="32" spans="1:11" ht="15">
      <c r="A32" s="81"/>
      <c r="B32" s="218" t="s">
        <v>320</v>
      </c>
      <c r="C32" s="433">
        <v>-1748</v>
      </c>
      <c r="D32" s="239"/>
      <c r="E32" s="139">
        <v>1078</v>
      </c>
      <c r="F32" s="218"/>
      <c r="H32"/>
      <c r="I32"/>
      <c r="J32"/>
      <c r="K32"/>
    </row>
    <row r="33" spans="1:11" ht="15">
      <c r="A33" s="81"/>
      <c r="B33" s="218" t="s">
        <v>321</v>
      </c>
      <c r="C33" s="433">
        <v>-43215</v>
      </c>
      <c r="D33" s="239"/>
      <c r="E33" s="139">
        <v>-22521</v>
      </c>
      <c r="F33" s="218"/>
      <c r="H33"/>
      <c r="I33"/>
      <c r="J33"/>
      <c r="K33"/>
    </row>
    <row r="34" spans="1:11" ht="15">
      <c r="A34" s="81"/>
      <c r="B34" s="218" t="s">
        <v>273</v>
      </c>
      <c r="C34" s="433">
        <v>-3509</v>
      </c>
      <c r="D34" s="239"/>
      <c r="E34" s="139">
        <v>-529</v>
      </c>
      <c r="F34" s="218"/>
      <c r="H34"/>
      <c r="I34"/>
      <c r="J34"/>
      <c r="K34"/>
    </row>
    <row r="35" spans="1:11" ht="15">
      <c r="A35" s="81"/>
      <c r="B35" s="218" t="s">
        <v>281</v>
      </c>
      <c r="C35" s="433">
        <v>-8366</v>
      </c>
      <c r="D35" s="239"/>
      <c r="E35" s="139">
        <v>-2246</v>
      </c>
      <c r="F35" s="218"/>
      <c r="H35"/>
      <c r="I35"/>
      <c r="J35"/>
      <c r="K35"/>
    </row>
    <row r="36" spans="1:11" ht="15">
      <c r="A36" s="81"/>
      <c r="B36" s="216"/>
      <c r="C36" s="433"/>
      <c r="D36" s="239"/>
      <c r="E36" s="139"/>
      <c r="H36"/>
      <c r="I36"/>
      <c r="J36"/>
      <c r="K36"/>
    </row>
    <row r="37" spans="1:11" ht="15">
      <c r="A37" s="81"/>
      <c r="B37" s="218" t="s">
        <v>322</v>
      </c>
      <c r="C37" s="433">
        <v>-511</v>
      </c>
      <c r="D37" s="239"/>
      <c r="E37" s="139">
        <v>-382</v>
      </c>
      <c r="H37"/>
      <c r="I37"/>
      <c r="J37"/>
      <c r="K37"/>
    </row>
    <row r="38" spans="1:11" ht="15.75" thickBot="1">
      <c r="A38" s="81"/>
      <c r="B38" s="216"/>
      <c r="C38" s="452"/>
      <c r="D38" s="239"/>
      <c r="E38" s="289"/>
      <c r="H38"/>
      <c r="I38"/>
      <c r="J38"/>
      <c r="K38"/>
    </row>
    <row r="39" spans="1:11" ht="30.75" thickBot="1">
      <c r="A39" s="81"/>
      <c r="B39" s="217" t="s">
        <v>388</v>
      </c>
      <c r="C39" s="452">
        <f>SUM(C19:C38)</f>
        <v>-1677</v>
      </c>
      <c r="D39" s="239"/>
      <c r="E39" s="289">
        <f>SUM(E19:E38)</f>
        <v>4847</v>
      </c>
      <c r="H39"/>
      <c r="I39"/>
      <c r="J39"/>
      <c r="K39"/>
    </row>
    <row r="40" spans="1:11" ht="15">
      <c r="A40" s="81"/>
      <c r="B40" s="216"/>
      <c r="C40" s="433"/>
      <c r="D40" s="239"/>
      <c r="E40" s="139"/>
      <c r="H40"/>
      <c r="I40"/>
      <c r="J40"/>
      <c r="K40"/>
    </row>
    <row r="41" spans="1:11" ht="15">
      <c r="A41" s="81"/>
      <c r="B41" s="217" t="s">
        <v>323</v>
      </c>
      <c r="C41" s="433"/>
      <c r="D41" s="239"/>
      <c r="E41" s="139"/>
      <c r="H41"/>
      <c r="I41"/>
      <c r="J41"/>
      <c r="K41"/>
    </row>
    <row r="42" spans="1:11" ht="15">
      <c r="A42" s="81"/>
      <c r="B42" s="218" t="s">
        <v>377</v>
      </c>
      <c r="C42" s="433">
        <v>0</v>
      </c>
      <c r="D42" s="239"/>
      <c r="E42" s="139">
        <v>136</v>
      </c>
      <c r="H42"/>
      <c r="I42"/>
      <c r="J42"/>
      <c r="K42"/>
    </row>
    <row r="43" spans="1:11" ht="15">
      <c r="A43" s="81"/>
      <c r="B43" s="218" t="s">
        <v>368</v>
      </c>
      <c r="C43" s="433">
        <v>-55</v>
      </c>
      <c r="D43" s="239"/>
      <c r="E43" s="139">
        <v>-75</v>
      </c>
      <c r="F43" s="218"/>
      <c r="H43"/>
      <c r="I43"/>
      <c r="J43"/>
      <c r="K43"/>
    </row>
    <row r="44" spans="1:11" ht="15">
      <c r="A44" s="81"/>
      <c r="B44" s="218" t="s">
        <v>324</v>
      </c>
      <c r="C44" s="433">
        <v>46</v>
      </c>
      <c r="D44" s="239"/>
      <c r="E44" s="139">
        <v>57</v>
      </c>
      <c r="F44" s="218"/>
      <c r="H44"/>
      <c r="I44"/>
      <c r="J44"/>
      <c r="K44"/>
    </row>
    <row r="45" spans="1:11" ht="15">
      <c r="A45" s="81"/>
      <c r="B45" s="218" t="s">
        <v>325</v>
      </c>
      <c r="C45" s="433">
        <v>-177</v>
      </c>
      <c r="D45" s="239"/>
      <c r="E45" s="139">
        <v>-176</v>
      </c>
      <c r="F45" s="218"/>
      <c r="H45"/>
      <c r="I45"/>
      <c r="J45"/>
      <c r="K45"/>
    </row>
    <row r="46" spans="1:11" ht="28.5">
      <c r="A46" s="81"/>
      <c r="B46" s="218" t="s">
        <v>326</v>
      </c>
      <c r="C46" s="433">
        <v>47</v>
      </c>
      <c r="D46" s="239"/>
      <c r="E46" s="139">
        <v>192</v>
      </c>
      <c r="F46" s="218"/>
      <c r="H46"/>
      <c r="I46"/>
      <c r="J46"/>
      <c r="K46"/>
    </row>
    <row r="47" spans="1:11" ht="15.75" thickBot="1">
      <c r="A47" s="81"/>
      <c r="B47" s="221"/>
      <c r="C47" s="452"/>
      <c r="D47" s="239"/>
      <c r="E47" s="289"/>
      <c r="F47" s="218"/>
      <c r="H47"/>
      <c r="I47"/>
      <c r="J47"/>
      <c r="K47"/>
    </row>
    <row r="48" spans="1:11" ht="15.75" thickBot="1">
      <c r="A48" s="81"/>
      <c r="B48" s="222" t="s">
        <v>394</v>
      </c>
      <c r="C48" s="452">
        <f>SUM(C42:C47)</f>
        <v>-139</v>
      </c>
      <c r="D48" s="239"/>
      <c r="E48" s="289">
        <f>SUM(E42:E47)</f>
        <v>134</v>
      </c>
      <c r="H48"/>
      <c r="I48"/>
      <c r="J48"/>
      <c r="K48"/>
    </row>
    <row r="49" spans="1:11" ht="15">
      <c r="A49" s="81"/>
      <c r="B49" s="221"/>
      <c r="C49" s="433"/>
      <c r="D49" s="239"/>
      <c r="E49" s="139"/>
      <c r="H49"/>
      <c r="I49"/>
      <c r="J49"/>
      <c r="K49"/>
    </row>
    <row r="50" spans="1:11" ht="15">
      <c r="A50" s="81"/>
      <c r="B50" s="222" t="s">
        <v>327</v>
      </c>
      <c r="C50" s="433"/>
      <c r="D50" s="239"/>
      <c r="E50" s="139"/>
      <c r="H50"/>
      <c r="I50"/>
      <c r="J50"/>
      <c r="K50"/>
    </row>
    <row r="51" spans="1:11" ht="15">
      <c r="A51" s="81"/>
      <c r="B51" s="223" t="s">
        <v>328</v>
      </c>
      <c r="C51" s="433">
        <v>570</v>
      </c>
      <c r="D51" s="239"/>
      <c r="E51" s="139">
        <v>345</v>
      </c>
      <c r="H51"/>
      <c r="I51"/>
      <c r="J51"/>
      <c r="K51"/>
    </row>
    <row r="52" spans="1:11" ht="15">
      <c r="A52" s="81"/>
      <c r="B52" s="223" t="s">
        <v>369</v>
      </c>
      <c r="C52" s="433">
        <v>-1046</v>
      </c>
      <c r="D52" s="239"/>
      <c r="E52" s="139">
        <v>-705</v>
      </c>
      <c r="H52"/>
      <c r="I52"/>
      <c r="J52"/>
      <c r="K52"/>
    </row>
    <row r="53" spans="1:11" ht="15">
      <c r="A53" s="81"/>
      <c r="B53" s="218" t="s">
        <v>329</v>
      </c>
      <c r="C53" s="241">
        <v>-115</v>
      </c>
      <c r="D53" s="239"/>
      <c r="E53" s="139" t="s">
        <v>241</v>
      </c>
      <c r="H53"/>
      <c r="I53"/>
      <c r="J53"/>
      <c r="K53"/>
    </row>
    <row r="54" spans="1:11" ht="15">
      <c r="A54" s="81"/>
      <c r="B54" s="218" t="s">
        <v>365</v>
      </c>
      <c r="C54" s="433">
        <v>-1331</v>
      </c>
      <c r="D54" s="239"/>
      <c r="E54" s="139">
        <v>-986</v>
      </c>
      <c r="H54"/>
      <c r="I54"/>
      <c r="J54"/>
      <c r="K54"/>
    </row>
    <row r="55" spans="1:11" ht="15">
      <c r="A55" s="81"/>
      <c r="B55" s="218" t="s">
        <v>393</v>
      </c>
      <c r="C55" s="433">
        <v>-275</v>
      </c>
      <c r="D55" s="239"/>
      <c r="E55" s="139">
        <v>-233</v>
      </c>
      <c r="H55"/>
      <c r="I55"/>
      <c r="J55"/>
      <c r="K55"/>
    </row>
    <row r="56" spans="1:11" ht="15">
      <c r="A56" s="81"/>
      <c r="B56" s="218" t="s">
        <v>384</v>
      </c>
      <c r="C56" s="433">
        <v>-2112</v>
      </c>
      <c r="D56" s="239"/>
      <c r="E56" s="139">
        <v>0</v>
      </c>
      <c r="H56"/>
      <c r="I56"/>
      <c r="J56"/>
      <c r="K56"/>
    </row>
    <row r="57" spans="1:11" ht="15">
      <c r="A57" s="81"/>
      <c r="B57" s="218" t="s">
        <v>401</v>
      </c>
      <c r="C57" s="433">
        <v>-77</v>
      </c>
      <c r="D57" s="239"/>
      <c r="E57" s="139">
        <v>0</v>
      </c>
      <c r="H57"/>
      <c r="I57"/>
      <c r="J57"/>
      <c r="K57"/>
    </row>
    <row r="58" spans="1:11" ht="15">
      <c r="A58" s="81"/>
      <c r="B58" s="218" t="s">
        <v>414</v>
      </c>
      <c r="C58" s="433">
        <v>0</v>
      </c>
      <c r="D58" s="239"/>
      <c r="E58" s="139">
        <v>2499</v>
      </c>
      <c r="H58"/>
      <c r="I58"/>
      <c r="J58"/>
      <c r="K58"/>
    </row>
    <row r="59" spans="1:11" ht="15.75" thickBot="1">
      <c r="A59" s="81"/>
      <c r="B59" s="218"/>
      <c r="C59" s="452"/>
      <c r="D59" s="239"/>
      <c r="E59" s="289"/>
      <c r="H59"/>
      <c r="I59"/>
      <c r="J59"/>
      <c r="K59"/>
    </row>
    <row r="60" spans="1:11" ht="15.75" thickBot="1">
      <c r="A60" s="81"/>
      <c r="B60" s="217" t="s">
        <v>385</v>
      </c>
      <c r="C60" s="452">
        <f>SUM(C51:C59)</f>
        <v>-4386</v>
      </c>
      <c r="D60" s="239"/>
      <c r="E60" s="289">
        <f>SUM(E51:E59)</f>
        <v>920</v>
      </c>
      <c r="H60"/>
      <c r="I60"/>
      <c r="J60"/>
      <c r="K60"/>
    </row>
    <row r="61" spans="1:11" ht="15.75" thickBot="1">
      <c r="A61" s="81"/>
      <c r="B61" s="218" t="s">
        <v>330</v>
      </c>
      <c r="C61" s="452">
        <v>-19</v>
      </c>
      <c r="D61" s="239"/>
      <c r="E61" s="289">
        <v>-3</v>
      </c>
      <c r="H61"/>
      <c r="I61"/>
      <c r="J61"/>
      <c r="K61"/>
    </row>
    <row r="62" spans="1:11" ht="15">
      <c r="A62" s="81"/>
      <c r="B62" s="216"/>
      <c r="C62" s="433"/>
      <c r="D62" s="239"/>
      <c r="E62" s="139"/>
      <c r="H62"/>
      <c r="I62"/>
      <c r="J62"/>
      <c r="K62"/>
    </row>
    <row r="63" spans="1:11" ht="30">
      <c r="A63" s="81"/>
      <c r="B63" s="217" t="s">
        <v>331</v>
      </c>
      <c r="C63" s="433">
        <f>C61+C60+C39+C48</f>
        <v>-6221</v>
      </c>
      <c r="D63" s="239"/>
      <c r="E63" s="139">
        <v>5831</v>
      </c>
      <c r="H63"/>
      <c r="I63"/>
      <c r="J63"/>
      <c r="K63"/>
    </row>
    <row r="64" spans="1:11" ht="15.75" thickBot="1">
      <c r="A64" s="81"/>
      <c r="B64" s="217" t="s">
        <v>332</v>
      </c>
      <c r="C64" s="433">
        <v>25112</v>
      </c>
      <c r="D64" s="239"/>
      <c r="E64" s="139">
        <v>19281</v>
      </c>
      <c r="H64"/>
      <c r="I64"/>
      <c r="J64"/>
      <c r="K64"/>
    </row>
    <row r="65" spans="1:11" ht="15.75" thickBot="1">
      <c r="A65" s="81"/>
      <c r="B65" s="217" t="s">
        <v>392</v>
      </c>
      <c r="C65" s="453">
        <f>SUM(C63:C64)</f>
        <v>18891</v>
      </c>
      <c r="D65" s="239"/>
      <c r="E65" s="290">
        <f>SUM(E63:E64)</f>
        <v>25112</v>
      </c>
      <c r="H65"/>
      <c r="I65"/>
      <c r="J65"/>
      <c r="K65"/>
    </row>
    <row r="66" spans="1:11" ht="15">
      <c r="A66" s="81"/>
      <c r="B66" s="217"/>
      <c r="C66" s="354"/>
      <c r="D66" s="239"/>
      <c r="E66" s="139"/>
      <c r="H66"/>
      <c r="I66"/>
      <c r="J66"/>
      <c r="K66"/>
    </row>
    <row r="67" spans="1:11" ht="15">
      <c r="A67" s="81"/>
      <c r="B67" s="217"/>
      <c r="C67" s="241"/>
      <c r="D67" s="239"/>
      <c r="E67" s="139"/>
      <c r="H67"/>
      <c r="I67"/>
      <c r="J67"/>
      <c r="K67"/>
    </row>
    <row r="68" spans="1:11" ht="15.75" thickBot="1">
      <c r="A68" s="81"/>
      <c r="B68" s="224"/>
      <c r="C68" s="242"/>
      <c r="D68" s="248"/>
      <c r="E68" s="321"/>
      <c r="H68"/>
      <c r="I68"/>
      <c r="J68"/>
      <c r="K68"/>
    </row>
    <row r="69" spans="4:9" ht="15" thickTop="1">
      <c r="D69" s="249"/>
      <c r="E69" s="260"/>
      <c r="H69"/>
      <c r="I69"/>
    </row>
    <row r="70" spans="4:9" ht="14.25">
      <c r="D70" s="249"/>
      <c r="E70" s="260"/>
      <c r="H70"/>
      <c r="I70"/>
    </row>
    <row r="71" spans="4:9" ht="14.25">
      <c r="D71" s="249"/>
      <c r="E71" s="260"/>
      <c r="H71"/>
      <c r="I71"/>
    </row>
    <row r="72" spans="4:9" ht="14.25">
      <c r="D72" s="249"/>
      <c r="E72" s="260"/>
      <c r="H72"/>
      <c r="I72"/>
    </row>
    <row r="73" spans="4:9" ht="14.25">
      <c r="D73" s="249"/>
      <c r="E73" s="260"/>
      <c r="H73"/>
      <c r="I73"/>
    </row>
    <row r="74" spans="4:9" ht="14.25">
      <c r="D74" s="249"/>
      <c r="E74" s="260"/>
      <c r="H74"/>
      <c r="I74"/>
    </row>
    <row r="75" spans="4:5" ht="14.25">
      <c r="D75" s="249"/>
      <c r="E75" s="260"/>
    </row>
    <row r="76" spans="4:5" ht="14.25">
      <c r="D76" s="249"/>
      <c r="E76" s="260"/>
    </row>
    <row r="77" spans="4:5" ht="14.25">
      <c r="D77" s="249"/>
      <c r="E77" s="260"/>
    </row>
    <row r="78" spans="4:5" ht="14.25">
      <c r="D78" s="249"/>
      <c r="E78" s="260"/>
    </row>
    <row r="79" spans="4:5" ht="14.25">
      <c r="D79" s="249"/>
      <c r="E79" s="260"/>
    </row>
    <row r="80" spans="4:5" ht="14.25">
      <c r="D80" s="249"/>
      <c r="E80" s="260"/>
    </row>
    <row r="81" spans="4:5" ht="14.25">
      <c r="D81" s="249"/>
      <c r="E81" s="260"/>
    </row>
    <row r="82" spans="4:5" ht="14.25">
      <c r="D82" s="249"/>
      <c r="E82" s="260"/>
    </row>
    <row r="83" spans="4:5" ht="14.25">
      <c r="D83" s="249"/>
      <c r="E83" s="260"/>
    </row>
    <row r="84" spans="4:5" ht="14.25">
      <c r="D84" s="249"/>
      <c r="E84" s="260"/>
    </row>
    <row r="85" spans="4:5" ht="14.25">
      <c r="D85" s="249"/>
      <c r="E85" s="260"/>
    </row>
    <row r="86" spans="4:5" ht="14.25">
      <c r="D86" s="249"/>
      <c r="E86" s="260"/>
    </row>
    <row r="87" spans="4:5" ht="14.25">
      <c r="D87" s="249"/>
      <c r="E87" s="260"/>
    </row>
    <row r="88" spans="4:5" ht="14.25">
      <c r="D88" s="249"/>
      <c r="E88" s="260"/>
    </row>
    <row r="89" spans="4:5" ht="14.25">
      <c r="D89" s="249"/>
      <c r="E89" s="260"/>
    </row>
    <row r="90" spans="4:5" ht="14.25">
      <c r="D90" s="249"/>
      <c r="E90" s="260"/>
    </row>
    <row r="91" spans="4:5" ht="14.25">
      <c r="D91" s="249"/>
      <c r="E91" s="260"/>
    </row>
    <row r="92" spans="4:5" ht="14.25">
      <c r="D92" s="249"/>
      <c r="E92" s="260"/>
    </row>
    <row r="93" spans="4:5" ht="14.25">
      <c r="D93" s="249"/>
      <c r="E93" s="260"/>
    </row>
    <row r="94" spans="4:5" ht="14.25">
      <c r="D94" s="249"/>
      <c r="E94" s="260"/>
    </row>
    <row r="95" spans="4:5" ht="14.25">
      <c r="D95" s="249"/>
      <c r="E95" s="260"/>
    </row>
    <row r="96" spans="4:5" ht="14.25">
      <c r="D96" s="249"/>
      <c r="E96" s="260"/>
    </row>
    <row r="97" spans="4:5" ht="14.25">
      <c r="D97" s="249"/>
      <c r="E97" s="260"/>
    </row>
    <row r="98" spans="4:5" ht="14.25">
      <c r="D98" s="249"/>
      <c r="E98" s="260"/>
    </row>
    <row r="99" spans="4:5" ht="14.25">
      <c r="D99" s="249"/>
      <c r="E99" s="260"/>
    </row>
    <row r="100" spans="4:5" ht="14.25">
      <c r="D100" s="249"/>
      <c r="E100" s="260"/>
    </row>
    <row r="101" spans="4:5" ht="14.25">
      <c r="D101" s="249"/>
      <c r="E101" s="260"/>
    </row>
    <row r="102" spans="4:5" ht="14.25">
      <c r="D102" s="249"/>
      <c r="E102" s="260"/>
    </row>
    <row r="103" spans="4:5" ht="14.25">
      <c r="D103" s="249"/>
      <c r="E103" s="260"/>
    </row>
    <row r="104" spans="4:5" ht="14.25">
      <c r="D104" s="249"/>
      <c r="E104" s="260"/>
    </row>
    <row r="105" spans="4:5" ht="14.25">
      <c r="D105" s="249"/>
      <c r="E105" s="260"/>
    </row>
    <row r="106" spans="4:5" ht="14.25">
      <c r="D106" s="249"/>
      <c r="E106" s="260"/>
    </row>
    <row r="107" spans="4:5" ht="14.25">
      <c r="D107" s="249"/>
      <c r="E107" s="260"/>
    </row>
    <row r="108" spans="4:5" ht="14.25">
      <c r="D108" s="249"/>
      <c r="E108" s="260"/>
    </row>
    <row r="109" spans="4:5" ht="14.25">
      <c r="D109" s="249"/>
      <c r="E109" s="260"/>
    </row>
    <row r="110" spans="4:5" ht="14.25">
      <c r="D110" s="249"/>
      <c r="E110" s="260"/>
    </row>
    <row r="111" spans="4:5" ht="14.25">
      <c r="D111" s="249"/>
      <c r="E111" s="260"/>
    </row>
    <row r="112" spans="4:5" ht="14.25">
      <c r="D112" s="249"/>
      <c r="E112" s="260"/>
    </row>
    <row r="113" spans="4:5" ht="14.25">
      <c r="D113" s="249"/>
      <c r="E113" s="260"/>
    </row>
    <row r="114" spans="4:5" ht="14.25">
      <c r="D114" s="249"/>
      <c r="E114" s="260"/>
    </row>
    <row r="115" spans="4:5" ht="14.25">
      <c r="D115" s="249"/>
      <c r="E115" s="260"/>
    </row>
    <row r="116" spans="4:5" ht="14.25">
      <c r="D116" s="249"/>
      <c r="E116" s="260"/>
    </row>
    <row r="117" spans="4:5" ht="14.25">
      <c r="D117" s="249"/>
      <c r="E117" s="260"/>
    </row>
    <row r="118" spans="4:5" ht="14.25">
      <c r="D118" s="249"/>
      <c r="E118" s="260"/>
    </row>
    <row r="119" spans="4:5" ht="14.25">
      <c r="D119" s="249"/>
      <c r="E119" s="260"/>
    </row>
    <row r="120" spans="4:5" ht="14.25">
      <c r="D120" s="249"/>
      <c r="E120" s="260"/>
    </row>
    <row r="121" spans="4:5" ht="14.25">
      <c r="D121" s="249"/>
      <c r="E121" s="260"/>
    </row>
    <row r="122" spans="4:5" ht="14.25">
      <c r="D122" s="249"/>
      <c r="E122" s="260"/>
    </row>
    <row r="123" spans="4:5" ht="14.25">
      <c r="D123" s="249"/>
      <c r="E123" s="260"/>
    </row>
    <row r="124" spans="4:5" ht="14.25">
      <c r="D124" s="249"/>
      <c r="E124" s="260"/>
    </row>
    <row r="125" spans="4:5" ht="14.25">
      <c r="D125" s="249"/>
      <c r="E125" s="260"/>
    </row>
    <row r="126" spans="4:5" ht="14.25">
      <c r="D126" s="249"/>
      <c r="E126" s="260"/>
    </row>
    <row r="127" spans="4:5" ht="14.25">
      <c r="D127" s="249"/>
      <c r="E127" s="260"/>
    </row>
    <row r="128" spans="4:5" ht="14.25">
      <c r="D128" s="249"/>
      <c r="E128" s="260"/>
    </row>
    <row r="129" spans="4:5" ht="14.25">
      <c r="D129" s="249"/>
      <c r="E129" s="260"/>
    </row>
    <row r="130" spans="4:5" ht="14.25">
      <c r="D130" s="249"/>
      <c r="E130" s="260"/>
    </row>
    <row r="131" spans="4:5" ht="14.25">
      <c r="D131" s="249"/>
      <c r="E131" s="260"/>
    </row>
    <row r="132" spans="4:5" ht="14.25">
      <c r="D132" s="249"/>
      <c r="E132" s="260"/>
    </row>
    <row r="133" spans="4:5" ht="14.25">
      <c r="D133" s="249"/>
      <c r="E133" s="260"/>
    </row>
    <row r="134" spans="4:5" ht="14.25">
      <c r="D134" s="249"/>
      <c r="E134" s="260"/>
    </row>
    <row r="135" spans="4:5" ht="14.25">
      <c r="D135" s="249"/>
      <c r="E135" s="260"/>
    </row>
    <row r="136" spans="4:5" ht="14.25">
      <c r="D136" s="249"/>
      <c r="E136" s="260"/>
    </row>
    <row r="137" spans="4:5" ht="14.25">
      <c r="D137" s="249"/>
      <c r="E137" s="260"/>
    </row>
    <row r="138" spans="4:5" ht="14.25">
      <c r="D138" s="249"/>
      <c r="E138" s="260"/>
    </row>
    <row r="139" spans="4:5" ht="14.25">
      <c r="D139" s="249"/>
      <c r="E139" s="260"/>
    </row>
    <row r="140" spans="4:5" ht="14.25">
      <c r="D140" s="249"/>
      <c r="E140" s="260"/>
    </row>
    <row r="141" spans="4:5" ht="14.25">
      <c r="D141" s="249"/>
      <c r="E141" s="260"/>
    </row>
    <row r="142" spans="4:5" ht="14.25">
      <c r="D142" s="249"/>
      <c r="E142" s="260"/>
    </row>
    <row r="143" spans="4:5" ht="14.25">
      <c r="D143" s="249"/>
      <c r="E143" s="260"/>
    </row>
    <row r="144" spans="4:5" ht="14.25">
      <c r="D144" s="249"/>
      <c r="E144" s="260"/>
    </row>
    <row r="145" spans="4:5" ht="14.25">
      <c r="D145" s="249"/>
      <c r="E145" s="260"/>
    </row>
    <row r="146" spans="4:5" ht="14.25">
      <c r="D146" s="249"/>
      <c r="E146" s="260"/>
    </row>
    <row r="147" spans="4:5" ht="14.25">
      <c r="D147" s="249"/>
      <c r="E147" s="260"/>
    </row>
    <row r="148" spans="4:5" ht="14.25">
      <c r="D148" s="249"/>
      <c r="E148" s="260"/>
    </row>
    <row r="149" spans="4:5" ht="14.25">
      <c r="D149" s="249"/>
      <c r="E149" s="260"/>
    </row>
    <row r="150" spans="4:5" ht="14.25">
      <c r="D150" s="249"/>
      <c r="E150" s="260"/>
    </row>
    <row r="151" spans="4:5" ht="14.25">
      <c r="D151" s="249"/>
      <c r="E151" s="260"/>
    </row>
    <row r="152" spans="4:5" ht="14.25">
      <c r="D152" s="249"/>
      <c r="E152" s="260"/>
    </row>
    <row r="153" spans="4:5" ht="14.25">
      <c r="D153" s="249"/>
      <c r="E153" s="260"/>
    </row>
    <row r="154" spans="4:5" ht="14.25">
      <c r="D154" s="249"/>
      <c r="E154" s="260"/>
    </row>
    <row r="155" spans="4:5" ht="14.25">
      <c r="D155" s="249"/>
      <c r="E155" s="260"/>
    </row>
    <row r="156" spans="4:5" ht="14.25">
      <c r="D156" s="249"/>
      <c r="E156" s="260"/>
    </row>
    <row r="157" spans="4:5" ht="14.25">
      <c r="D157" s="249"/>
      <c r="E157" s="260"/>
    </row>
    <row r="158" spans="4:5" ht="14.25">
      <c r="D158" s="249"/>
      <c r="E158" s="260"/>
    </row>
    <row r="159" spans="4:5" ht="14.25">
      <c r="D159" s="249"/>
      <c r="E159" s="260"/>
    </row>
    <row r="160" spans="4:5" ht="14.25">
      <c r="D160" s="249"/>
      <c r="E160" s="260"/>
    </row>
    <row r="161" spans="4:5" ht="14.25">
      <c r="D161" s="249"/>
      <c r="E161" s="260"/>
    </row>
    <row r="162" spans="4:5" ht="14.25">
      <c r="D162" s="249"/>
      <c r="E162" s="260"/>
    </row>
    <row r="163" spans="4:5" ht="14.25">
      <c r="D163" s="249"/>
      <c r="E163" s="260"/>
    </row>
    <row r="164" spans="4:5" ht="14.25">
      <c r="D164" s="249"/>
      <c r="E164" s="260"/>
    </row>
    <row r="165" spans="4:5" ht="14.25">
      <c r="D165" s="249"/>
      <c r="E165" s="260"/>
    </row>
    <row r="166" spans="4:5" ht="14.25">
      <c r="D166" s="249"/>
      <c r="E166" s="260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P25" sqref="P25"/>
      <selection pane="bottomLeft" activeCell="J15" sqref="J15"/>
    </sheetView>
  </sheetViews>
  <sheetFormatPr defaultColWidth="9.140625" defaultRowHeight="12.75"/>
  <sheetData>
    <row r="1" spans="1:20" s="42" customFormat="1" ht="20.25">
      <c r="A1" s="41" t="s">
        <v>177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73" t="s">
        <v>85</v>
      </c>
      <c r="B2" s="473"/>
      <c r="C2" s="473"/>
      <c r="O2" s="45"/>
      <c r="P2" s="45"/>
      <c r="T2" s="45"/>
    </row>
    <row r="4" ht="15">
      <c r="A4" s="68" t="s">
        <v>203</v>
      </c>
    </row>
    <row r="5" s="81" customFormat="1" ht="15">
      <c r="A5" s="68" t="s">
        <v>176</v>
      </c>
    </row>
    <row r="6" ht="15">
      <c r="A6" s="68" t="s">
        <v>200</v>
      </c>
    </row>
    <row r="7" s="81" customFormat="1" ht="15">
      <c r="A7" s="68" t="s">
        <v>175</v>
      </c>
    </row>
    <row r="8" s="81" customFormat="1" ht="15">
      <c r="A8" s="68" t="s">
        <v>185</v>
      </c>
    </row>
    <row r="9" ht="15">
      <c r="A9" s="68" t="s">
        <v>182</v>
      </c>
    </row>
    <row r="10" s="81" customFormat="1" ht="15">
      <c r="A10" s="68" t="s">
        <v>172</v>
      </c>
    </row>
    <row r="11" s="81" customFormat="1" ht="15">
      <c r="A11" s="68" t="s">
        <v>173</v>
      </c>
    </row>
    <row r="12" s="81" customFormat="1" ht="15">
      <c r="A12" s="68" t="s">
        <v>183</v>
      </c>
    </row>
    <row r="13" s="81" customFormat="1" ht="15">
      <c r="A13" s="68" t="s">
        <v>184</v>
      </c>
    </row>
    <row r="14" ht="15">
      <c r="A14" s="68" t="s">
        <v>232</v>
      </c>
    </row>
    <row r="15" s="81" customFormat="1" ht="15">
      <c r="A15" s="68" t="s">
        <v>174</v>
      </c>
    </row>
    <row r="16" ht="15">
      <c r="A16" s="68" t="s">
        <v>189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F37"/>
  <sheetViews>
    <sheetView zoomScale="80" zoomScaleNormal="80" zoomScalePageLayoutView="0" workbookViewId="0" topLeftCell="A1">
      <pane xSplit="3" ySplit="2" topLeftCell="O21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24" sqref="R24"/>
    </sheetView>
  </sheetViews>
  <sheetFormatPr defaultColWidth="9.140625" defaultRowHeight="12.75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8" bestFit="1" customWidth="1"/>
    <col min="5" max="5" width="8.57421875" style="123" bestFit="1" customWidth="1"/>
    <col min="6" max="7" width="9.57421875" style="123" customWidth="1"/>
    <col min="8" max="8" width="2.57421875" style="123" customWidth="1"/>
    <col min="9" max="11" width="8.57421875" style="123" bestFit="1" customWidth="1"/>
    <col min="12" max="19" width="8.57421875" style="123" customWidth="1"/>
    <col min="20" max="20" width="8.57421875" style="124" bestFit="1" customWidth="1"/>
    <col min="21" max="21" width="7.421875" style="123" bestFit="1" customWidth="1"/>
    <col min="22" max="22" width="6.57421875" style="123" bestFit="1" customWidth="1"/>
    <col min="23" max="23" width="2.421875" style="123" customWidth="1"/>
    <col min="24" max="24" width="8.57421875" style="123" customWidth="1"/>
    <col min="25" max="25" width="8.57421875" style="124" customWidth="1"/>
    <col min="26" max="26" width="6.57421875" style="123" customWidth="1"/>
    <col min="27" max="27" width="9.140625" style="23" customWidth="1"/>
    <col min="28" max="28" width="10.00390625" style="23" bestFit="1" customWidth="1"/>
    <col min="29" max="16384" width="9.140625" style="23" customWidth="1"/>
  </cols>
  <sheetData>
    <row r="1" spans="1:26" s="42" customFormat="1" ht="20.25">
      <c r="A1" s="41" t="s">
        <v>97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W2" s="74"/>
      <c r="X2" s="323" t="s">
        <v>378</v>
      </c>
      <c r="Y2" s="323" t="s">
        <v>407</v>
      </c>
      <c r="Z2" s="323" t="s">
        <v>408</v>
      </c>
    </row>
    <row r="3" spans="2:26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21"/>
      <c r="U3" s="75"/>
      <c r="V3" s="75"/>
      <c r="W3" s="75"/>
      <c r="X3" s="75"/>
      <c r="Y3" s="121"/>
      <c r="Z3" s="75"/>
    </row>
    <row r="4" spans="1:26" s="18" customFormat="1" ht="15">
      <c r="A4" s="40" t="s">
        <v>336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5"/>
      <c r="U4" s="17"/>
      <c r="V4" s="17"/>
      <c r="W4" s="17"/>
      <c r="X4" s="17"/>
      <c r="Y4" s="145"/>
      <c r="Z4" s="17"/>
    </row>
    <row r="5" spans="2:26" s="50" customFormat="1" ht="14.25">
      <c r="B5" s="50" t="s">
        <v>151</v>
      </c>
      <c r="D5" s="87">
        <v>1.14</v>
      </c>
      <c r="E5" s="87">
        <v>0.91</v>
      </c>
      <c r="F5" s="87">
        <v>1.15</v>
      </c>
      <c r="G5" s="87">
        <f>Y5</f>
        <v>1.3</v>
      </c>
      <c r="H5" s="87"/>
      <c r="I5" s="87">
        <v>0.85</v>
      </c>
      <c r="J5" s="87">
        <v>0.96</v>
      </c>
      <c r="K5" s="87">
        <v>0.98</v>
      </c>
      <c r="L5" s="87">
        <v>0.85</v>
      </c>
      <c r="M5" s="87">
        <v>0.92</v>
      </c>
      <c r="N5" s="87">
        <v>1.25</v>
      </c>
      <c r="O5" s="87">
        <v>1.25</v>
      </c>
      <c r="P5" s="87">
        <v>1.16</v>
      </c>
      <c r="Q5" s="87">
        <v>1.41</v>
      </c>
      <c r="R5" s="130">
        <v>1.26</v>
      </c>
      <c r="S5" s="130">
        <v>1.28</v>
      </c>
      <c r="T5" s="428">
        <v>1.23</v>
      </c>
      <c r="U5" s="123">
        <f>IF(AND(T5=0,S5=0),0,IF(OR(AND(T5&gt;0,S5&lt;=0),AND(T5&lt;0,S5&gt;=0)),"nm",IF(AND(T5&lt;0,S5&lt;0),IF(-(T5/S5-1)*100&lt;-100,"(&gt;100)",-(T5/S5-1)*100),IF((T5/S5-1)*100&gt;100,"&gt;100",(T5/S5-1)*100))))</f>
        <v>-3.90625</v>
      </c>
      <c r="V5" s="123">
        <f>IF(AND(T5=0,P5=0),0,IF(OR(AND(T5&gt;0,P5&lt;=0),AND(T5&lt;0,P5&gt;=0)),"nm",IF(AND(T5&lt;0,P5&lt;0),IF(-(T5/P5-1)*100&lt;-100,"(&gt;100)",-(T5/P5-1)*100),IF((T5/P5-1)*100&gt;100,"&gt;100",(T5/P5-1)*100))))</f>
        <v>6.034482758620685</v>
      </c>
      <c r="W5" s="130"/>
      <c r="X5" s="130">
        <v>1.15</v>
      </c>
      <c r="Y5" s="428">
        <v>1.3</v>
      </c>
      <c r="Z5" s="123">
        <f>IF(AND(Y5=0,X5=0),0,IF(OR(AND(Y5&gt;0,X5&lt;=0),AND(Y5&lt;0,X5&gt;=0)),"nm",IF(AND(Y5&lt;0,X5&lt;0),IF(-(Y5/X5-1)*100&lt;-100,"(&gt;100)",-(Y5/X5-1)*100),IF((Y5/X5-1)*100&gt;100,"&gt;100",(Y5/X5-1)*100))))</f>
        <v>13.043478260869579</v>
      </c>
    </row>
    <row r="6" spans="2:26" s="50" customFormat="1" ht="14.25">
      <c r="B6" s="50" t="s">
        <v>152</v>
      </c>
      <c r="D6" s="87">
        <v>1.07</v>
      </c>
      <c r="E6" s="87">
        <v>0.9</v>
      </c>
      <c r="F6" s="87">
        <v>0.7</v>
      </c>
      <c r="G6" s="87">
        <f>Y6</f>
        <v>1.3</v>
      </c>
      <c r="H6" s="87"/>
      <c r="I6" s="87">
        <v>0.84</v>
      </c>
      <c r="J6" s="87">
        <v>0.96</v>
      </c>
      <c r="K6" s="87">
        <v>0.98</v>
      </c>
      <c r="L6" s="87">
        <v>0.85</v>
      </c>
      <c r="M6" s="87">
        <v>0.92</v>
      </c>
      <c r="N6" s="87">
        <v>0.8</v>
      </c>
      <c r="O6" s="87">
        <v>1.25</v>
      </c>
      <c r="P6" s="87">
        <v>1.16</v>
      </c>
      <c r="Q6" s="87">
        <v>1.41</v>
      </c>
      <c r="R6" s="130">
        <v>1.26</v>
      </c>
      <c r="S6" s="130">
        <v>1.28</v>
      </c>
      <c r="T6" s="428">
        <v>1.23</v>
      </c>
      <c r="U6" s="123">
        <f>IF(AND(T6=0,S6=0),0,IF(OR(AND(T6&gt;0,S6&lt;=0),AND(T6&lt;0,S6&gt;=0)),"nm",IF(AND(T6&lt;0,S6&lt;0),IF(-(T6/S6-1)*100&lt;-100,"(&gt;100)",-(T6/S6-1)*100),IF((T6/S6-1)*100&gt;100,"&gt;100",(T6/S6-1)*100))))</f>
        <v>-3.90625</v>
      </c>
      <c r="V6" s="123">
        <f>IF(AND(T6=0,P6=0),0,IF(OR(AND(T6&gt;0,P6&lt;=0),AND(T6&lt;0,P6&gt;=0)),"nm",IF(AND(T6&lt;0,P6&lt;0),IF(-(T6/P6-1)*100&lt;-100,"(&gt;100)",-(T6/P6-1)*100),IF((T6/P6-1)*100&gt;100,"&gt;100",(T6/P6-1)*100))))</f>
        <v>6.034482758620685</v>
      </c>
      <c r="W6" s="130"/>
      <c r="X6" s="130">
        <v>0.7</v>
      </c>
      <c r="Y6" s="428">
        <v>1.3</v>
      </c>
      <c r="Z6" s="123">
        <f>IF(AND(Y6=0,X6=0),0,IF(OR(AND(Y6&gt;0,X6&lt;=0),AND(Y6&lt;0,X6&gt;=0)),"nm",IF(AND(Y6&lt;0,X6&lt;0),IF(-(Y6/X6-1)*100&lt;-100,"(&gt;100)",-(Y6/X6-1)*100),IF((Y6/X6-1)*100&gt;100,"&gt;100",(Y6/X6-1)*100))))</f>
        <v>85.71428571428574</v>
      </c>
    </row>
    <row r="7" spans="2:26" s="50" customFormat="1" ht="14.25">
      <c r="B7" s="50" t="s">
        <v>57</v>
      </c>
      <c r="D7" s="87">
        <v>10.25</v>
      </c>
      <c r="E7" s="87">
        <v>10.85</v>
      </c>
      <c r="F7" s="87">
        <v>11.25</v>
      </c>
      <c r="G7" s="87">
        <f>Y7</f>
        <v>11.77</v>
      </c>
      <c r="H7" s="87"/>
      <c r="I7" s="87">
        <v>10.27</v>
      </c>
      <c r="J7" s="87">
        <v>10.45</v>
      </c>
      <c r="K7" s="87">
        <v>10.76</v>
      </c>
      <c r="L7" s="87">
        <v>10.85</v>
      </c>
      <c r="M7" s="87">
        <v>11.2</v>
      </c>
      <c r="N7" s="87">
        <v>10.88</v>
      </c>
      <c r="O7" s="87">
        <v>11.18</v>
      </c>
      <c r="P7" s="87">
        <v>11.25</v>
      </c>
      <c r="Q7" s="87">
        <v>11.61</v>
      </c>
      <c r="R7" s="130">
        <v>11.69</v>
      </c>
      <c r="S7" s="130">
        <v>11.77</v>
      </c>
      <c r="T7" s="428">
        <v>11.77</v>
      </c>
      <c r="U7" s="123">
        <f>IF(AND(T7=0,S7=0),0,IF(OR(AND(T7&gt;0,S7&lt;=0),AND(T7&lt;0,S7&gt;=0)),"nm",IF(AND(T7&lt;0,S7&lt;0),IF(-(T7/S7-1)*100&lt;-100,"(&gt;100)",-(T7/S7-1)*100),IF((T7/S7-1)*100&gt;100,"&gt;100",(T7/S7-1)*100))))</f>
        <v>0</v>
      </c>
      <c r="V7" s="123">
        <f>IF(AND(T7=0,P7=0),0,IF(OR(AND(T7&gt;0,P7&lt;=0),AND(T7&lt;0,P7&gt;=0)),"nm",IF(AND(T7&lt;0,P7&lt;0),IF(-(T7/P7-1)*100&lt;-100,"(&gt;100)",-(T7/P7-1)*100),IF((T7/P7-1)*100&gt;100,"&gt;100",(T7/P7-1)*100))))</f>
        <v>4.6222222222222165</v>
      </c>
      <c r="W7" s="130"/>
      <c r="X7" s="130">
        <v>11.25</v>
      </c>
      <c r="Y7" s="428">
        <v>11.77</v>
      </c>
      <c r="Z7" s="123">
        <f>IF(AND(Y7=0,X7=0),0,IF(OR(AND(Y7&gt;0,X7&lt;=0),AND(Y7&lt;0,X7&gt;=0)),"nm",IF(AND(Y7&lt;0,X7&lt;0),IF(-(Y7/X7-1)*100&lt;-100,"(&gt;100)",-(Y7/X7-1)*100),IF((Y7/X7-1)*100&gt;100,"&gt;100",(Y7/X7-1)*100))))</f>
        <v>4.6222222222222165</v>
      </c>
    </row>
    <row r="8" spans="2:26" s="50" customFormat="1" ht="14.25">
      <c r="B8" s="50" t="s">
        <v>64</v>
      </c>
      <c r="D8" s="87">
        <v>0.65</v>
      </c>
      <c r="E8" s="87">
        <v>0.56</v>
      </c>
      <c r="F8" s="87">
        <v>0.56</v>
      </c>
      <c r="G8" s="87">
        <f>Y8</f>
        <v>0.56</v>
      </c>
      <c r="H8" s="87"/>
      <c r="I8" s="87">
        <v>0.14</v>
      </c>
      <c r="J8" s="87">
        <v>0.14</v>
      </c>
      <c r="K8" s="87">
        <v>0.14</v>
      </c>
      <c r="L8" s="87">
        <v>0.14</v>
      </c>
      <c r="M8" s="87">
        <v>0.14</v>
      </c>
      <c r="N8" s="87">
        <v>0.14</v>
      </c>
      <c r="O8" s="87">
        <v>0</v>
      </c>
      <c r="P8" s="87">
        <v>0.28</v>
      </c>
      <c r="Q8" s="87">
        <v>0</v>
      </c>
      <c r="R8" s="130">
        <v>0.28</v>
      </c>
      <c r="S8" s="130">
        <v>0</v>
      </c>
      <c r="T8" s="428">
        <v>0.28</v>
      </c>
      <c r="U8" s="123" t="str">
        <f>IF(AND(T8=0,S8=0),0,IF(OR(AND(T8&gt;0,S8&lt;=0),AND(T8&lt;0,S8&gt;=0)),"nm",IF(AND(T8&lt;0,S8&lt;0),IF(-(T8/S8-1)*100&lt;-100,"(&gt;100)",-(T8/S8-1)*100),IF((T8/S8-1)*100&gt;100,"&gt;100",(T8/S8-1)*100))))</f>
        <v>nm</v>
      </c>
      <c r="V8" s="123">
        <f>IF(AND(T8=0,P8=0),0,IF(OR(AND(T8&gt;0,P8&lt;=0),AND(T8&lt;0,P8&gt;=0)),"nm",IF(AND(T8&lt;0,P8&lt;0),IF(-(T8/P8-1)*100&lt;-100,"(&gt;100)",-(T8/P8-1)*100),IF((T8/P8-1)*100&gt;100,"&gt;100",(T8/P8-1)*100))))</f>
        <v>0</v>
      </c>
      <c r="W8" s="130"/>
      <c r="X8" s="130">
        <v>0.56</v>
      </c>
      <c r="Y8" s="428">
        <v>0.56</v>
      </c>
      <c r="Z8" s="123">
        <f>IF(AND(Y8=0,X8=0),0,IF(OR(AND(Y8&gt;0,X8&lt;=0),AND(Y8&lt;0,X8&gt;=0)),"nm",IF(AND(Y8&lt;0,X8&lt;0),IF(-(Y8/X8-1)*100&lt;-100,"(&gt;100)",-(Y8/X8-1)*100),IF((Y8/X8-1)*100&gt;100,"&gt;100",(Y8/X8-1)*100))))</f>
        <v>0</v>
      </c>
    </row>
    <row r="9" spans="4:26" s="50" customFormat="1" ht="14.25"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130"/>
      <c r="S9" s="130"/>
      <c r="T9" s="382"/>
      <c r="U9" s="123"/>
      <c r="V9" s="123"/>
      <c r="W9" s="130"/>
      <c r="X9" s="130"/>
      <c r="Y9" s="382"/>
      <c r="Z9" s="123"/>
    </row>
    <row r="10" spans="1:28" s="53" customFormat="1" ht="15">
      <c r="A10" s="52" t="s">
        <v>337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383"/>
      <c r="U10" s="17"/>
      <c r="V10" s="17"/>
      <c r="W10" s="55"/>
      <c r="X10" s="55"/>
      <c r="Y10" s="383"/>
      <c r="Z10" s="17"/>
      <c r="AB10" s="50"/>
    </row>
    <row r="11" spans="2:32" s="50" customFormat="1" ht="14.25">
      <c r="B11" s="50" t="s">
        <v>151</v>
      </c>
      <c r="C11" s="375"/>
      <c r="D11" s="130">
        <v>1.1</v>
      </c>
      <c r="E11" s="130">
        <v>0.88</v>
      </c>
      <c r="F11" s="130">
        <v>1.11</v>
      </c>
      <c r="G11" s="130">
        <f>Y11</f>
        <v>1.26</v>
      </c>
      <c r="H11" s="130"/>
      <c r="I11" s="130">
        <v>0.83</v>
      </c>
      <c r="J11" s="130">
        <v>0.93</v>
      </c>
      <c r="K11" s="130">
        <v>0.95</v>
      </c>
      <c r="L11" s="130">
        <v>0.83</v>
      </c>
      <c r="M11" s="130">
        <v>0.89</v>
      </c>
      <c r="N11" s="130">
        <v>1.2</v>
      </c>
      <c r="O11" s="130">
        <v>1.2</v>
      </c>
      <c r="P11" s="130">
        <v>1.13</v>
      </c>
      <c r="Q11" s="130">
        <v>1.36</v>
      </c>
      <c r="R11" s="130">
        <v>1.21</v>
      </c>
      <c r="S11" s="130">
        <v>1.24</v>
      </c>
      <c r="T11" s="428">
        <v>1.19</v>
      </c>
      <c r="U11" s="123">
        <f>IF(AND(T11=0,S11=0),0,IF(OR(AND(T11&gt;0,S11&lt;=0),AND(T11&lt;0,S11&gt;=0)),"nm",IF(AND(T11&lt;0,S11&lt;0),IF(-(T11/S11-1)*100&lt;-100,"(&gt;100)",-(T11/S11-1)*100),IF((T11/S11-1)*100&gt;100,"&gt;100",(T11/S11-1)*100))))</f>
        <v>-4.032258064516137</v>
      </c>
      <c r="V11" s="123">
        <f>IF(AND(T11=0,P11=0),0,IF(OR(AND(T11&gt;0,P11&lt;=0),AND(T11&lt;0,P11&gt;=0)),"nm",IF(AND(T11&lt;0,P11&lt;0),IF(-(T11/P11-1)*100&lt;-100,"(&gt;100)",-(T11/P11-1)*100),IF((T11/P11-1)*100&gt;100,"&gt;100",(T11/P11-1)*100))))</f>
        <v>5.3097345132743445</v>
      </c>
      <c r="W11" s="130"/>
      <c r="X11" s="130">
        <v>1.11</v>
      </c>
      <c r="Y11" s="428">
        <v>1.26</v>
      </c>
      <c r="Z11" s="123">
        <f>IF(AND(Y11=0,X11=0),0,IF(OR(AND(Y11&gt;0,X11&lt;=0),AND(Y11&lt;0,X11&gt;=0)),"nm",IF(AND(Y11&lt;0,X11&lt;0),IF(-(Y11/X11-1)*100&lt;-100,"(&gt;100)",-(Y11/X11-1)*100),IF((Y11/X11-1)*100&gt;100,"&gt;100",(Y11/X11-1)*100))))</f>
        <v>13.513513513513509</v>
      </c>
      <c r="AA11" s="375"/>
      <c r="AB11" s="375"/>
      <c r="AC11" s="375"/>
      <c r="AD11" s="375"/>
      <c r="AE11" s="375"/>
      <c r="AF11" s="375"/>
    </row>
    <row r="12" spans="2:32" s="50" customFormat="1" ht="14.25">
      <c r="B12" s="50" t="s">
        <v>152</v>
      </c>
      <c r="C12" s="375"/>
      <c r="D12" s="130">
        <v>1.04</v>
      </c>
      <c r="E12" s="130">
        <v>0.87</v>
      </c>
      <c r="F12" s="130">
        <v>0.68</v>
      </c>
      <c r="G12" s="130">
        <f>Y12</f>
        <v>1.26</v>
      </c>
      <c r="H12" s="130"/>
      <c r="I12" s="130">
        <v>0.82</v>
      </c>
      <c r="J12" s="130">
        <v>0.93</v>
      </c>
      <c r="K12" s="130">
        <v>0.95</v>
      </c>
      <c r="L12" s="130">
        <v>0.83</v>
      </c>
      <c r="M12" s="130">
        <v>0.89</v>
      </c>
      <c r="N12" s="130">
        <v>0.78</v>
      </c>
      <c r="O12" s="130">
        <v>1.2</v>
      </c>
      <c r="P12" s="130">
        <v>1.13</v>
      </c>
      <c r="Q12" s="130">
        <v>1.36</v>
      </c>
      <c r="R12" s="130">
        <v>1.21</v>
      </c>
      <c r="S12" s="130">
        <v>1.24</v>
      </c>
      <c r="T12" s="428">
        <v>1.19</v>
      </c>
      <c r="U12" s="123">
        <f>IF(AND(T12=0,S12=0),0,IF(OR(AND(T12&gt;0,S12&lt;=0),AND(T12&lt;0,S12&gt;=0)),"nm",IF(AND(T12&lt;0,S12&lt;0),IF(-(T12/S12-1)*100&lt;-100,"(&gt;100)",-(T12/S12-1)*100),IF((T12/S12-1)*100&gt;100,"&gt;100",(T12/S12-1)*100))))</f>
        <v>-4.032258064516137</v>
      </c>
      <c r="V12" s="123">
        <f>IF(AND(T12=0,P12=0),0,IF(OR(AND(T12&gt;0,P12&lt;=0),AND(T12&lt;0,P12&gt;=0)),"nm",IF(AND(T12&lt;0,P12&lt;0),IF(-(T12/P12-1)*100&lt;-100,"(&gt;100)",-(T12/P12-1)*100),IF((T12/P12-1)*100&gt;100,"&gt;100",(T12/P12-1)*100))))</f>
        <v>5.3097345132743445</v>
      </c>
      <c r="W12" s="130"/>
      <c r="X12" s="130">
        <v>0.68</v>
      </c>
      <c r="Y12" s="428">
        <v>1.26</v>
      </c>
      <c r="Z12" s="123">
        <f>IF(AND(Y12=0,X12=0),0,IF(OR(AND(Y12&gt;0,X12&lt;=0),AND(Y12&lt;0,X12&gt;=0)),"nm",IF(AND(Y12&lt;0,X12&lt;0),IF(-(Y12/X12-1)*100&lt;-100,"(&gt;100)",-(Y12/X12-1)*100),IF((Y12/X12-1)*100&gt;100,"&gt;100",(Y12/X12-1)*100))))</f>
        <v>85.29411764705881</v>
      </c>
      <c r="AA12" s="375"/>
      <c r="AB12" s="375"/>
      <c r="AC12" s="375"/>
      <c r="AD12" s="375"/>
      <c r="AE12" s="375"/>
      <c r="AF12" s="375"/>
    </row>
    <row r="13" spans="2:32" s="50" customFormat="1" ht="14.25">
      <c r="B13" s="50" t="s">
        <v>57</v>
      </c>
      <c r="C13" s="375"/>
      <c r="D13" s="130">
        <v>10.14</v>
      </c>
      <c r="E13" s="130">
        <v>10.65</v>
      </c>
      <c r="F13" s="130">
        <v>11.04</v>
      </c>
      <c r="G13" s="130">
        <f>Y13</f>
        <v>11.75</v>
      </c>
      <c r="H13" s="130"/>
      <c r="I13" s="130">
        <v>10.1</v>
      </c>
      <c r="J13" s="130">
        <v>10.27</v>
      </c>
      <c r="K13" s="130">
        <v>10.57</v>
      </c>
      <c r="L13" s="130">
        <v>10.65</v>
      </c>
      <c r="M13" s="130">
        <v>10.99</v>
      </c>
      <c r="N13" s="130">
        <v>10.68</v>
      </c>
      <c r="O13" s="130">
        <v>10.97</v>
      </c>
      <c r="P13" s="130">
        <v>11.04</v>
      </c>
      <c r="Q13" s="130">
        <v>11.39</v>
      </c>
      <c r="R13" s="130">
        <v>11.47</v>
      </c>
      <c r="S13" s="130">
        <v>11.54</v>
      </c>
      <c r="T13" s="428">
        <v>11.75</v>
      </c>
      <c r="U13" s="123">
        <f>IF(AND(T13=0,S13=0),0,IF(OR(AND(T13&gt;0,S13&lt;=0),AND(T13&lt;0,S13&gt;=0)),"nm",IF(AND(T13&lt;0,S13&lt;0),IF(-(T13/S13-1)*100&lt;-100,"(&gt;100)",-(T13/S13-1)*100),IF((T13/S13-1)*100&gt;100,"&gt;100",(T13/S13-1)*100))))</f>
        <v>1.8197573656845822</v>
      </c>
      <c r="V13" s="123">
        <f>IF(AND(T13=0,P13=0),0,IF(OR(AND(T13&gt;0,P13&lt;=0),AND(T13&lt;0,P13&gt;=0)),"nm",IF(AND(T13&lt;0,P13&lt;0),IF(-(T13/P13-1)*100&lt;-100,"(&gt;100)",-(T13/P13-1)*100),IF((T13/P13-1)*100&gt;100,"&gt;100",(T13/P13-1)*100))))</f>
        <v>6.431159420289867</v>
      </c>
      <c r="W13" s="130"/>
      <c r="X13" s="130">
        <v>11.04</v>
      </c>
      <c r="Y13" s="428">
        <v>11.75</v>
      </c>
      <c r="Z13" s="123">
        <f>IF(AND(Y13=0,X13=0),0,IF(OR(AND(Y13&gt;0,X13&lt;=0),AND(Y13&lt;0,X13&gt;=0)),"nm",IF(AND(Y13&lt;0,X13&lt;0),IF(-(Y13/X13-1)*100&lt;-100,"(&gt;100)",-(Y13/X13-1)*100),IF((Y13/X13-1)*100&gt;100,"&gt;100",(Y13/X13-1)*100))))</f>
        <v>6.431159420289867</v>
      </c>
      <c r="AA13" s="375"/>
      <c r="AB13" s="375"/>
      <c r="AC13" s="375"/>
      <c r="AD13" s="375"/>
      <c r="AE13" s="375"/>
      <c r="AF13" s="375"/>
    </row>
    <row r="14" spans="2:32" s="22" customFormat="1" ht="14.25">
      <c r="B14" s="35"/>
      <c r="C14" s="20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  <c r="U14" s="123"/>
      <c r="V14" s="123"/>
      <c r="W14" s="123"/>
      <c r="X14" s="123"/>
      <c r="Y14" s="124"/>
      <c r="Z14" s="123"/>
      <c r="AA14" s="20"/>
      <c r="AB14" s="375"/>
      <c r="AC14" s="20"/>
      <c r="AD14" s="20"/>
      <c r="AE14" s="20"/>
      <c r="AF14" s="20"/>
    </row>
    <row r="15" spans="1:32" s="22" customFormat="1" ht="15">
      <c r="A15" s="46" t="s">
        <v>334</v>
      </c>
      <c r="B15" s="35"/>
      <c r="C15" s="20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428"/>
      <c r="U15" s="19"/>
      <c r="V15" s="19"/>
      <c r="W15" s="123"/>
      <c r="X15" s="123"/>
      <c r="Y15" s="124"/>
      <c r="Z15" s="19"/>
      <c r="AA15" s="20"/>
      <c r="AB15" s="375"/>
      <c r="AC15" s="20"/>
      <c r="AD15" s="20"/>
      <c r="AE15" s="20"/>
      <c r="AF15" s="20"/>
    </row>
    <row r="16" spans="2:28" s="18" customFormat="1" ht="15">
      <c r="B16" s="49" t="s">
        <v>338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7"/>
      <c r="U16" s="17"/>
      <c r="V16" s="17"/>
      <c r="W16" s="17"/>
      <c r="X16" s="17"/>
      <c r="Y16" s="127"/>
      <c r="Z16" s="17"/>
      <c r="AB16" s="375"/>
    </row>
    <row r="17" spans="3:32" s="22" customFormat="1" ht="14.25">
      <c r="C17" s="20" t="s">
        <v>59</v>
      </c>
      <c r="D17" s="123">
        <v>2056</v>
      </c>
      <c r="E17" s="123">
        <v>2064</v>
      </c>
      <c r="F17" s="123">
        <v>2650</v>
      </c>
      <c r="G17" s="123">
        <f>Y17</f>
        <v>3035</v>
      </c>
      <c r="H17" s="123"/>
      <c r="I17" s="123">
        <v>456</v>
      </c>
      <c r="J17" s="123">
        <v>552</v>
      </c>
      <c r="K17" s="123">
        <v>563</v>
      </c>
      <c r="L17" s="123">
        <v>493</v>
      </c>
      <c r="M17" s="123">
        <v>532</v>
      </c>
      <c r="N17" s="123">
        <v>718</v>
      </c>
      <c r="O17" s="123">
        <v>722</v>
      </c>
      <c r="P17" s="123">
        <v>678</v>
      </c>
      <c r="Q17" s="123">
        <v>807</v>
      </c>
      <c r="R17" s="123">
        <v>735</v>
      </c>
      <c r="S17" s="123">
        <v>762</v>
      </c>
      <c r="T17" s="124">
        <v>731</v>
      </c>
      <c r="U17" s="123">
        <f>IF(AND(T17=0,S17=0),0,IF(OR(AND(T17&gt;0,S17&lt;=0),AND(T17&lt;0,S17&gt;=0)),"nm",IF(AND(T17&lt;0,S17&lt;0),IF(-(T17/S17-1)*100&lt;-100,"(&gt;100)",-(T17/S17-1)*100),IF((T17/S17-1)*100&gt;100,"&gt;100",(T17/S17-1)*100))))</f>
        <v>-4.06824146981627</v>
      </c>
      <c r="V17" s="123">
        <f>IF(AND(T17=0,P17=0),0,IF(OR(AND(T17&gt;0,P17&lt;=0),AND(T17&lt;0,P17&gt;=0)),"nm",IF(AND(T17&lt;0,P17&lt;0),IF(-(T17/P17-1)*100&lt;-100,"(&gt;100)",-(T17/P17-1)*100),IF((T17/P17-1)*100&gt;100,"&gt;100",(T17/P17-1)*100))))</f>
        <v>7.8171091445427665</v>
      </c>
      <c r="W17" s="123"/>
      <c r="X17" s="123">
        <v>2650</v>
      </c>
      <c r="Y17" s="124">
        <v>3035</v>
      </c>
      <c r="Z17" s="123">
        <f>IF(AND(Y17=0,X17=0),0,IF(OR(AND(Y17&gt;0,X17&lt;=0),AND(Y17&lt;0,X17&gt;=0)),"nm",IF(AND(Y17&lt;0,X17&lt;0),IF(-(Y17/X17-1)*100&lt;-100,"(&gt;100)",-(Y17/X17-1)*100),IF((Y17/X17-1)*100&gt;100,"&gt;100",(Y17/X17-1)*100))))</f>
        <v>14.52830188679246</v>
      </c>
      <c r="AA17" s="20"/>
      <c r="AB17" s="375"/>
      <c r="AC17" s="20"/>
      <c r="AD17" s="20"/>
      <c r="AE17" s="20"/>
      <c r="AF17" s="20"/>
    </row>
    <row r="18" spans="3:32" s="22" customFormat="1" ht="14.25">
      <c r="C18" s="20" t="s">
        <v>60</v>
      </c>
      <c r="D18" s="123">
        <v>1929</v>
      </c>
      <c r="E18" s="123">
        <v>2041</v>
      </c>
      <c r="F18" s="123">
        <v>1632</v>
      </c>
      <c r="G18" s="123">
        <f>Y18</f>
        <v>3035</v>
      </c>
      <c r="H18" s="123"/>
      <c r="I18" s="123">
        <v>433</v>
      </c>
      <c r="J18" s="123">
        <v>552</v>
      </c>
      <c r="K18" s="123">
        <v>563</v>
      </c>
      <c r="L18" s="123">
        <v>493</v>
      </c>
      <c r="M18" s="123">
        <v>532</v>
      </c>
      <c r="N18" s="123">
        <v>-300</v>
      </c>
      <c r="O18" s="123">
        <v>722</v>
      </c>
      <c r="P18" s="123">
        <v>678</v>
      </c>
      <c r="Q18" s="123">
        <v>807</v>
      </c>
      <c r="R18" s="123">
        <v>735</v>
      </c>
      <c r="S18" s="123">
        <v>762</v>
      </c>
      <c r="T18" s="124">
        <v>731</v>
      </c>
      <c r="U18" s="123">
        <f>IF(AND(T18=0,S18=0),0,IF(OR(AND(T18&gt;0,S18&lt;=0),AND(T18&lt;0,S18&gt;=0)),"nm",IF(AND(T18&lt;0,S18&lt;0),IF(-(T18/S18-1)*100&lt;-100,"(&gt;100)",-(T18/S18-1)*100),IF((T18/S18-1)*100&gt;100,"&gt;100",(T18/S18-1)*100))))</f>
        <v>-4.06824146981627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7.8171091445427665</v>
      </c>
      <c r="W18" s="123"/>
      <c r="X18" s="123">
        <v>1632</v>
      </c>
      <c r="Y18" s="124">
        <v>3035</v>
      </c>
      <c r="Z18" s="123">
        <f>IF(AND(Y18=0,X18=0),0,IF(OR(AND(Y18&gt;0,X18&lt;=0),AND(Y18&lt;0,X18&gt;=0)),"nm",IF(AND(Y18&lt;0,X18&lt;0),IF(-(Y18/X18-1)*100&lt;-100,"(&gt;100)",-(Y18/X18-1)*100),IF((Y18/X18-1)*100&gt;100,"&gt;100",(Y18/X18-1)*100))))</f>
        <v>85.96813725490196</v>
      </c>
      <c r="AA18" s="20"/>
      <c r="AB18" s="375"/>
      <c r="AC18" s="20"/>
      <c r="AD18" s="20"/>
      <c r="AE18" s="20"/>
      <c r="AF18" s="20"/>
    </row>
    <row r="19" spans="3:32" s="22" customFormat="1" ht="14.25">
      <c r="C19" s="20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23"/>
      <c r="V19" s="123"/>
      <c r="W19" s="123"/>
      <c r="X19" s="123"/>
      <c r="Y19" s="124"/>
      <c r="Z19" s="123"/>
      <c r="AA19" s="20"/>
      <c r="AB19" s="375"/>
      <c r="AC19" s="20"/>
      <c r="AD19" s="20"/>
      <c r="AE19" s="20"/>
      <c r="AF19" s="20"/>
    </row>
    <row r="20" spans="2:32" s="22" customFormat="1" ht="15">
      <c r="B20" s="31" t="s">
        <v>242</v>
      </c>
      <c r="C20" s="20"/>
      <c r="D20" s="123">
        <v>20</v>
      </c>
      <c r="E20" s="123">
        <v>29</v>
      </c>
      <c r="F20" s="123">
        <v>28</v>
      </c>
      <c r="G20" s="123">
        <f>Y20</f>
        <v>28</v>
      </c>
      <c r="H20" s="123"/>
      <c r="I20" s="123">
        <v>7</v>
      </c>
      <c r="J20" s="123">
        <v>7</v>
      </c>
      <c r="K20" s="123">
        <v>7</v>
      </c>
      <c r="L20" s="123">
        <v>7</v>
      </c>
      <c r="M20" s="123">
        <v>7</v>
      </c>
      <c r="N20" s="123">
        <v>7</v>
      </c>
      <c r="O20" s="123">
        <v>7</v>
      </c>
      <c r="P20" s="123">
        <v>7</v>
      </c>
      <c r="Q20" s="123">
        <v>7</v>
      </c>
      <c r="R20" s="123">
        <v>7</v>
      </c>
      <c r="S20" s="123">
        <v>7</v>
      </c>
      <c r="T20" s="124">
        <v>7</v>
      </c>
      <c r="U20" s="123">
        <f>IF(AND(T20=0,S20=0),0,IF(OR(AND(T20&gt;0,S20&lt;=0),AND(T20&lt;0,S20&gt;=0)),"nm",IF(AND(T20&lt;0,S20&lt;0),IF(-(T20/S20-1)*100&lt;-100,"(&gt;100)",-(T20/S20-1)*100),IF((T20/S20-1)*100&gt;100,"&gt;100",(T20/S20-1)*100))))</f>
        <v>0</v>
      </c>
      <c r="V20" s="123">
        <f>IF(AND(T20=0,P20=0),0,IF(OR(AND(T20&gt;0,P20&lt;=0),AND(T20&lt;0,P20&gt;=0)),"nm",IF(AND(T20&lt;0,P20&lt;0),IF(-(T20/P20-1)*100&lt;-100,"(&gt;100)",-(T20/P20-1)*100),IF((T20/P20-1)*100&gt;100,"&gt;100",(T20/P20-1)*100))))</f>
        <v>0</v>
      </c>
      <c r="W20" s="123"/>
      <c r="X20" s="123">
        <v>28</v>
      </c>
      <c r="Y20" s="124">
        <v>28</v>
      </c>
      <c r="Z20" s="143">
        <f>IF(AND(Y20=0,X20=0),0,IF(OR(AND(Y20&gt;0,X20&lt;=0),AND(Y20&lt;0,X20&gt;=0)),"nm",IF(AND(Y20&lt;0,X20&lt;0),IF(-(Y20/X20-1)*100&lt;-100,"(&gt;100)",-(Y20/X20-1)*100),IF((Y20/X20-1)*100&gt;100,"&gt;100",(Y20/X20-1)*100))))</f>
        <v>0</v>
      </c>
      <c r="AA20" s="20"/>
      <c r="AB20" s="375"/>
      <c r="AC20" s="20"/>
      <c r="AD20" s="20"/>
      <c r="AE20" s="20"/>
      <c r="AF20" s="20"/>
    </row>
    <row r="21" spans="3:32" s="22" customFormat="1" ht="14.25">
      <c r="C21" s="5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/>
      <c r="U21" s="123"/>
      <c r="V21" s="123"/>
      <c r="W21" s="123"/>
      <c r="X21" s="123"/>
      <c r="Y21" s="124"/>
      <c r="Z21" s="123"/>
      <c r="AA21" s="20"/>
      <c r="AB21" s="375"/>
      <c r="AC21" s="20"/>
      <c r="AD21" s="20"/>
      <c r="AE21" s="20"/>
      <c r="AF21" s="20"/>
    </row>
    <row r="22" spans="2:28" s="20" customFormat="1" ht="14.25">
      <c r="B22" s="49" t="s">
        <v>339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/>
      <c r="U22" s="123"/>
      <c r="V22" s="123"/>
      <c r="W22" s="123"/>
      <c r="X22" s="123"/>
      <c r="Y22" s="124"/>
      <c r="Z22" s="123"/>
      <c r="AB22" s="375"/>
    </row>
    <row r="23" spans="2:28" s="20" customFormat="1" ht="15">
      <c r="B23" s="31"/>
      <c r="C23" s="20" t="s">
        <v>196</v>
      </c>
      <c r="D23" s="123">
        <v>1512</v>
      </c>
      <c r="E23" s="123">
        <v>2234</v>
      </c>
      <c r="F23" s="123">
        <v>2287</v>
      </c>
      <c r="G23" s="123">
        <f>Y23</f>
        <v>2316</v>
      </c>
      <c r="H23" s="123"/>
      <c r="I23" s="123">
        <v>2105</v>
      </c>
      <c r="J23" s="123">
        <v>2273</v>
      </c>
      <c r="K23" s="123">
        <v>2274</v>
      </c>
      <c r="L23" s="123">
        <v>2274</v>
      </c>
      <c r="M23" s="123">
        <v>2277</v>
      </c>
      <c r="N23" s="123">
        <v>2277</v>
      </c>
      <c r="O23" s="123">
        <v>2292</v>
      </c>
      <c r="P23" s="123">
        <v>2301</v>
      </c>
      <c r="Q23" s="123">
        <v>2306</v>
      </c>
      <c r="R23" s="123">
        <v>2307</v>
      </c>
      <c r="S23" s="123">
        <v>2332</v>
      </c>
      <c r="T23" s="124">
        <v>2339</v>
      </c>
      <c r="U23" s="123">
        <f>IF(AND(T23=0,S23=0),0,IF(OR(AND(T23&gt;0,S23&lt;=0),AND(T23&lt;0,S23&gt;=0)),"nm",IF(AND(T23&lt;0,S23&lt;0),IF(-(T23/S23-1)*100&lt;-100,"(&gt;100)",-(T23/S23-1)*100),IF((T23/S23-1)*100&gt;100,"&gt;100",(T23/S23-1)*100))))</f>
        <v>0.3001715265866123</v>
      </c>
      <c r="V23" s="123">
        <f>IF(AND(T23=0,P23=0),0,IF(OR(AND(T23&gt;0,P23&lt;=0),AND(T23&lt;0,P23&gt;=0)),"nm",IF(AND(T23&lt;0,P23&lt;0),IF(-(T23/P23-1)*100&lt;-100,"(&gt;100)",-(T23/P23-1)*100),IF((T23/P23-1)*100&gt;100,"&gt;100",(T23/P23-1)*100))))</f>
        <v>1.6514558887440245</v>
      </c>
      <c r="W23" s="123"/>
      <c r="X23" s="123">
        <v>2287</v>
      </c>
      <c r="Y23" s="124">
        <v>2316</v>
      </c>
      <c r="Z23" s="123">
        <f>IF(AND(Y23=0,X23=0),0,IF(OR(AND(Y23&gt;0,X23&lt;=0),AND(Y23&lt;0,X23&gt;=0)),"nm",IF(AND(Y23&lt;0,X23&lt;0),IF(-(Y23/X23-1)*100&lt;-100,"(&gt;100)",-(Y23/X23-1)*100),IF((Y23/X23-1)*100&gt;100,"&gt;100",(Y23/X23-1)*100))))</f>
        <v>1.2680367293397499</v>
      </c>
      <c r="AB23" s="375"/>
    </row>
    <row r="24" spans="3:28" s="20" customFormat="1" ht="14.25">
      <c r="C24" s="20" t="s">
        <v>197</v>
      </c>
      <c r="D24" s="123">
        <v>1583</v>
      </c>
      <c r="E24" s="123">
        <v>2333</v>
      </c>
      <c r="F24" s="123">
        <v>2388</v>
      </c>
      <c r="G24" s="123">
        <f>Y24</f>
        <v>2417</v>
      </c>
      <c r="H24" s="123"/>
      <c r="I24" s="123">
        <v>2204</v>
      </c>
      <c r="J24" s="123">
        <v>2374</v>
      </c>
      <c r="K24" s="123">
        <v>2375</v>
      </c>
      <c r="L24" s="123">
        <v>2376</v>
      </c>
      <c r="M24" s="123">
        <v>2379</v>
      </c>
      <c r="N24" s="123">
        <v>2395</v>
      </c>
      <c r="O24" s="123">
        <v>2403</v>
      </c>
      <c r="P24" s="123">
        <v>2403</v>
      </c>
      <c r="Q24" s="123">
        <v>2407</v>
      </c>
      <c r="R24" s="123">
        <v>2442</v>
      </c>
      <c r="S24" s="123">
        <v>2434</v>
      </c>
      <c r="T24" s="124">
        <v>2439</v>
      </c>
      <c r="U24" s="123">
        <f>IF(AND(T24=0,S24=0),0,IF(OR(AND(T24&gt;0,S24&lt;=0),AND(T24&lt;0,S24&gt;=0)),"nm",IF(AND(T24&lt;0,S24&lt;0),IF(-(T24/S24-1)*100&lt;-100,"(&gt;100)",-(T24/S24-1)*100),IF((T24/S24-1)*100&gt;100,"&gt;100",(T24/S24-1)*100))))</f>
        <v>0.20542317173377622</v>
      </c>
      <c r="V24" s="123">
        <f>IF(AND(T24=0,P24=0),0,IF(OR(AND(T24&gt;0,P24&lt;=0),AND(T24&lt;0,P24&gt;=0)),"nm",IF(AND(T24&lt;0,P24&lt;0),IF(-(T24/P24-1)*100&lt;-100,"(&gt;100)",-(T24/P24-1)*100),IF((T24/P24-1)*100&gt;100,"&gt;100",(T24/P24-1)*100))))</f>
        <v>1.4981273408239737</v>
      </c>
      <c r="W24" s="123"/>
      <c r="X24" s="123">
        <v>2388</v>
      </c>
      <c r="Y24" s="124">
        <v>2417</v>
      </c>
      <c r="Z24" s="123">
        <f>IF(AND(Y24=0,X24=0),0,IF(OR(AND(Y24&gt;0,X24&lt;=0),AND(Y24&lt;0,X24&gt;=0)),"nm",IF(AND(Y24&lt;0,X24&lt;0),IF(-(Y24/X24-1)*100&lt;-100,"(&gt;100)",-(Y24/X24-1)*100),IF((Y24/X24-1)*100&gt;100,"&gt;100",(Y24/X24-1)*100))))</f>
        <v>1.2144053601339966</v>
      </c>
      <c r="AB24" s="375"/>
    </row>
    <row r="25" spans="4:28" s="34" customFormat="1" ht="14.25">
      <c r="D25" s="128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  <c r="U25" s="123"/>
      <c r="V25" s="123"/>
      <c r="W25" s="123"/>
      <c r="X25" s="123"/>
      <c r="Y25" s="124"/>
      <c r="Z25" s="123"/>
      <c r="AB25" s="375"/>
    </row>
    <row r="26" spans="1:28" s="34" customFormat="1" ht="15">
      <c r="A26" s="46" t="s">
        <v>335</v>
      </c>
      <c r="D26" s="128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123"/>
      <c r="V26" s="123"/>
      <c r="W26" s="123"/>
      <c r="X26" s="123"/>
      <c r="Y26" s="124"/>
      <c r="Z26" s="123"/>
      <c r="AB26" s="375"/>
    </row>
    <row r="27" spans="2:32" s="22" customFormat="1" ht="14.25">
      <c r="B27" s="58" t="s">
        <v>63</v>
      </c>
      <c r="C27" s="20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U27" s="123"/>
      <c r="V27" s="123"/>
      <c r="W27" s="123"/>
      <c r="X27" s="123"/>
      <c r="Y27" s="124"/>
      <c r="Z27" s="123"/>
      <c r="AA27" s="20"/>
      <c r="AB27" s="375"/>
      <c r="AC27" s="20"/>
      <c r="AD27" s="20"/>
      <c r="AE27" s="20"/>
      <c r="AF27" s="20"/>
    </row>
    <row r="28" spans="2:32" s="22" customFormat="1" ht="15">
      <c r="B28" s="18"/>
      <c r="C28" s="20" t="s">
        <v>61</v>
      </c>
      <c r="D28" s="123">
        <v>19386</v>
      </c>
      <c r="E28" s="123">
        <v>24759</v>
      </c>
      <c r="F28" s="123">
        <v>25985</v>
      </c>
      <c r="G28" s="123">
        <f>Y28</f>
        <v>28181</v>
      </c>
      <c r="H28" s="123"/>
      <c r="I28" s="123">
        <v>23428</v>
      </c>
      <c r="J28" s="123">
        <v>23851</v>
      </c>
      <c r="K28" s="123">
        <v>24561</v>
      </c>
      <c r="L28" s="123">
        <v>24759</v>
      </c>
      <c r="M28" s="123">
        <v>25569</v>
      </c>
      <c r="N28" s="123">
        <v>25002</v>
      </c>
      <c r="O28" s="123">
        <v>25811</v>
      </c>
      <c r="P28" s="123">
        <v>25985</v>
      </c>
      <c r="Q28" s="123">
        <v>26817</v>
      </c>
      <c r="R28" s="123">
        <v>27402</v>
      </c>
      <c r="S28" s="123">
        <v>27668</v>
      </c>
      <c r="T28" s="124">
        <v>28181</v>
      </c>
      <c r="U28" s="123">
        <f>IF(AND(T28=0,S28=0),0,IF(OR(AND(T28&gt;0,S28&lt;=0),AND(T28&lt;0,S28&gt;=0)),"nm",IF(AND(T28&lt;0,S28&lt;0),IF(-(T28/S28-1)*100&lt;-100,"(&gt;100)",-(T28/S28-1)*100),IF((T28/S28-1)*100&gt;100,"&gt;100",(T28/S28-1)*100))))</f>
        <v>1.8541275119271283</v>
      </c>
      <c r="V28" s="123">
        <f>IF(AND(T28=0,P28=0),0,IF(OR(AND(T28&gt;0,P28&lt;=0),AND(T28&lt;0,P28&gt;=0)),"nm",IF(AND(T28&lt;0,P28&lt;0),IF(-(T28/P28-1)*100&lt;-100,"(&gt;100)",-(T28/P28-1)*100),IF((T28/P28-1)*100&gt;100,"&gt;100",(T28/P28-1)*100))))</f>
        <v>8.451029440061575</v>
      </c>
      <c r="W28" s="123"/>
      <c r="X28" s="123">
        <v>25985</v>
      </c>
      <c r="Y28" s="124">
        <v>28181</v>
      </c>
      <c r="Z28" s="123">
        <f>IF(AND(Y28=0,X28=0),0,IF(OR(AND(Y28&gt;0,X28&lt;=0),AND(Y28&lt;0,X28&gt;=0)),"nm",IF(AND(Y28&lt;0,X28&lt;0),IF(-(Y28/X28-1)*100&lt;-100,"(&gt;100)",-(Y28/X28-1)*100),IF((Y28/X28-1)*100&gt;100,"&gt;100",(Y28/X28-1)*100))))</f>
        <v>8.451029440061575</v>
      </c>
      <c r="AA28" s="20"/>
      <c r="AB28" s="375"/>
      <c r="AC28" s="20"/>
      <c r="AD28" s="20"/>
      <c r="AE28" s="20"/>
      <c r="AF28" s="20"/>
    </row>
    <row r="29" spans="2:32" s="22" customFormat="1" ht="15">
      <c r="B29" s="18"/>
      <c r="C29" s="20" t="s">
        <v>62</v>
      </c>
      <c r="D29" s="123">
        <v>19819</v>
      </c>
      <c r="E29" s="123">
        <v>25373</v>
      </c>
      <c r="F29" s="123">
        <v>26693</v>
      </c>
      <c r="G29" s="123">
        <f>Y29</f>
        <v>28861</v>
      </c>
      <c r="H29" s="123"/>
      <c r="I29" s="123">
        <v>24042</v>
      </c>
      <c r="J29" s="123">
        <v>24465</v>
      </c>
      <c r="K29" s="123">
        <v>25174</v>
      </c>
      <c r="L29" s="123">
        <v>25373</v>
      </c>
      <c r="M29" s="123">
        <v>26183</v>
      </c>
      <c r="N29" s="123">
        <v>25718</v>
      </c>
      <c r="O29" s="123">
        <v>26523</v>
      </c>
      <c r="P29" s="123">
        <v>26693</v>
      </c>
      <c r="Q29" s="123">
        <v>27521</v>
      </c>
      <c r="R29" s="123">
        <v>28101</v>
      </c>
      <c r="S29" s="123">
        <v>28360</v>
      </c>
      <c r="T29" s="124">
        <v>28861</v>
      </c>
      <c r="U29" s="123">
        <f>IF(AND(T29=0,S29=0),0,IF(OR(AND(T29&gt;0,S29&lt;=0),AND(T29&lt;0,S29&gt;=0)),"nm",IF(AND(T29&lt;0,S29&lt;0),IF(-(T29/S29-1)*100&lt;-100,"(&gt;100)",-(T29/S29-1)*100),IF((T29/S29-1)*100&gt;100,"&gt;100",(T29/S29-1)*100))))</f>
        <v>1.7665726375176272</v>
      </c>
      <c r="V29" s="123">
        <f>IF(AND(T29=0,P29=0),0,IF(OR(AND(T29&gt;0,P29&lt;=0),AND(T29&lt;0,P29&gt;=0)),"nm",IF(AND(T29&lt;0,P29&lt;0),IF(-(T29/P29-1)*100&lt;-100,"(&gt;100)",-(T29/P29-1)*100),IF((T29/P29-1)*100&gt;100,"&gt;100",(T29/P29-1)*100))))</f>
        <v>8.12197954519911</v>
      </c>
      <c r="W29" s="123"/>
      <c r="X29" s="123">
        <v>26693</v>
      </c>
      <c r="Y29" s="124">
        <v>28861</v>
      </c>
      <c r="Z29" s="123">
        <f>IF(AND(Y29=0,X29=0),0,IF(OR(AND(Y29&gt;0,X29&lt;=0),AND(Y29&lt;0,X29&gt;=0)),"nm",IF(AND(Y29&lt;0,X29&lt;0),IF(-(Y29/X29-1)*100&lt;-100,"(&gt;100)",-(Y29/X29-1)*100),IF((Y29/X29-1)*100&gt;100,"&gt;100",(Y29/X29-1)*100))))</f>
        <v>8.12197954519911</v>
      </c>
      <c r="AA29" s="20"/>
      <c r="AB29" s="375"/>
      <c r="AC29" s="20"/>
      <c r="AD29" s="20"/>
      <c r="AE29" s="20"/>
      <c r="AF29" s="20"/>
    </row>
    <row r="30" spans="2:29" s="20" customFormat="1" ht="14.25">
      <c r="B30" s="34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/>
      <c r="U30" s="144"/>
      <c r="V30" s="123"/>
      <c r="W30" s="123"/>
      <c r="X30" s="123"/>
      <c r="Y30" s="124"/>
      <c r="Z30" s="123"/>
      <c r="AB30" s="375"/>
      <c r="AC30" s="375"/>
    </row>
    <row r="31" spans="2:29" s="34" customFormat="1" ht="14.25">
      <c r="B31" s="49" t="s">
        <v>237</v>
      </c>
      <c r="D31" s="12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144"/>
      <c r="V31" s="123"/>
      <c r="W31" s="123"/>
      <c r="X31" s="123"/>
      <c r="Y31" s="124"/>
      <c r="Z31" s="123"/>
      <c r="AB31" s="375"/>
      <c r="AC31" s="375"/>
    </row>
    <row r="32" spans="3:28" s="20" customFormat="1" ht="14.25">
      <c r="C32" s="20" t="s">
        <v>198</v>
      </c>
      <c r="D32" s="123">
        <v>1521</v>
      </c>
      <c r="E32" s="123">
        <f>K32</f>
        <v>2282</v>
      </c>
      <c r="F32" s="123">
        <v>2309</v>
      </c>
      <c r="G32" s="123">
        <f>Y32</f>
        <v>2350</v>
      </c>
      <c r="H32" s="123"/>
      <c r="I32" s="123">
        <v>2281</v>
      </c>
      <c r="J32" s="123">
        <v>2281</v>
      </c>
      <c r="K32" s="123">
        <v>2282</v>
      </c>
      <c r="L32" s="123">
        <v>2282</v>
      </c>
      <c r="M32" s="123">
        <v>2283</v>
      </c>
      <c r="N32" s="123">
        <v>2298</v>
      </c>
      <c r="O32" s="123">
        <v>2308</v>
      </c>
      <c r="P32" s="123">
        <v>2309</v>
      </c>
      <c r="Q32" s="123">
        <v>2309</v>
      </c>
      <c r="R32" s="123">
        <v>2343</v>
      </c>
      <c r="S32" s="123">
        <v>2350</v>
      </c>
      <c r="T32" s="124">
        <v>2350</v>
      </c>
      <c r="U32" s="123">
        <f>IF(AND(T32=0,S32=0),0,IF(OR(AND(T32&gt;0,S32&lt;=0),AND(T32&lt;0,S32&gt;=0)),"nm",IF(AND(T32&lt;0,S32&lt;0),IF(-(T32/S32-1)*100&lt;-100,"(&gt;100)",-(T32/S32-1)*100),IF((T32/S32-1)*100&gt;100,"&gt;100",(T32/S32-1)*100))))</f>
        <v>0</v>
      </c>
      <c r="V32" s="123">
        <f>IF(AND(T32=0,P32=0),0,IF(OR(AND(T32&gt;0,P32&lt;=0),AND(T32&lt;0,P32&gt;=0)),"nm",IF(AND(T32&lt;0,P32&lt;0),IF(-(T32/P32-1)*100&lt;-100,"(&gt;100)",-(T32/P32-1)*100),IF((T32/P32-1)*100&gt;100,"&gt;100",(T32/P32-1)*100))))</f>
        <v>1.7756604590732028</v>
      </c>
      <c r="W32" s="123"/>
      <c r="X32" s="123">
        <v>2309</v>
      </c>
      <c r="Y32" s="124">
        <v>2350</v>
      </c>
      <c r="Z32" s="123">
        <f>IF(AND(Y32=0,X32=0),0,IF(OR(AND(Y32&gt;0,X32&lt;=0),AND(Y32&lt;0,X32&gt;=0)),"nm",IF(AND(Y32&lt;0,X32&lt;0),IF(-(Y32/X32-1)*100&lt;-100,"(&gt;100)",-(Y32/X32-1)*100),IF((Y32/X32-1)*100&gt;100,"&gt;100",(Y32/X32-1)*100))))</f>
        <v>1.7756604590732028</v>
      </c>
      <c r="AB32" s="375"/>
    </row>
    <row r="33" spans="3:28" s="20" customFormat="1" ht="14.25">
      <c r="C33" s="20" t="s">
        <v>199</v>
      </c>
      <c r="D33" s="123">
        <v>1588</v>
      </c>
      <c r="E33" s="123">
        <f>K33</f>
        <v>2382</v>
      </c>
      <c r="F33" s="123">
        <v>2417</v>
      </c>
      <c r="G33" s="123">
        <f>Y33</f>
        <v>2456</v>
      </c>
      <c r="H33" s="123"/>
      <c r="I33" s="123">
        <v>2381</v>
      </c>
      <c r="J33" s="123">
        <v>2381</v>
      </c>
      <c r="K33" s="123">
        <v>2382</v>
      </c>
      <c r="L33" s="123">
        <v>2382</v>
      </c>
      <c r="M33" s="123">
        <v>2383</v>
      </c>
      <c r="N33" s="123">
        <v>2408</v>
      </c>
      <c r="O33" s="123">
        <v>2417</v>
      </c>
      <c r="P33" s="123">
        <v>2417</v>
      </c>
      <c r="Q33" s="123">
        <v>2417</v>
      </c>
      <c r="R33" s="123">
        <v>2450</v>
      </c>
      <c r="S33" s="123">
        <v>2457</v>
      </c>
      <c r="T33" s="124">
        <v>2456</v>
      </c>
      <c r="U33" s="123">
        <f>IF(AND(T33=0,S33=0),0,IF(OR(AND(T33&gt;0,S33&lt;=0),AND(T33&lt;0,S33&gt;=0)),"nm",IF(AND(T33&lt;0,S33&lt;0),IF(-(T33/S33-1)*100&lt;-100,"(&gt;100)",-(T33/S33-1)*100),IF((T33/S33-1)*100&gt;100,"&gt;100",(T33/S33-1)*100))))</f>
        <v>-0.040700040700036855</v>
      </c>
      <c r="V33" s="123">
        <f>IF(AND(T33=0,P33=0),0,IF(OR(AND(T33&gt;0,P33&lt;=0),AND(T33&lt;0,P33&gt;=0)),"nm",IF(AND(T33&lt;0,P33&lt;0),IF(-(T33/P33-1)*100&lt;-100,"(&gt;100)",-(T33/P33-1)*100),IF((T33/P33-1)*100&gt;100,"&gt;100",(T33/P33-1)*100))))</f>
        <v>1.6135705419942026</v>
      </c>
      <c r="W33" s="123"/>
      <c r="X33" s="123">
        <v>2417</v>
      </c>
      <c r="Y33" s="124">
        <v>2456</v>
      </c>
      <c r="Z33" s="123">
        <f>IF(AND(Y33=0,X33=0),0,IF(OR(AND(Y33&gt;0,X33&lt;=0),AND(Y33&lt;0,X33&gt;=0)),"nm",IF(AND(Y33&lt;0,X33&lt;0),IF(-(Y33/X33-1)*100&lt;-100,"(&gt;100)",-(Y33/X33-1)*100),IF((Y33/X33-1)*100&gt;100,"&gt;100",(Y33/X33-1)*100))))</f>
        <v>1.6135705419942026</v>
      </c>
      <c r="AB33" s="375"/>
    </row>
    <row r="34" spans="4:26" s="20" customFormat="1" ht="14.25"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4"/>
      <c r="U34" s="144"/>
      <c r="V34" s="144"/>
      <c r="W34" s="123"/>
      <c r="X34" s="123"/>
      <c r="Y34" s="124"/>
      <c r="Z34" s="123"/>
    </row>
    <row r="35" spans="2:26" s="34" customFormat="1" ht="14.25">
      <c r="B35" s="34" t="s">
        <v>356</v>
      </c>
      <c r="C35" s="474" t="s">
        <v>379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123"/>
      <c r="X35" s="129"/>
      <c r="Y35" s="129"/>
      <c r="Z35" s="129"/>
    </row>
    <row r="36" spans="3:26" s="59" customFormat="1" ht="14.25"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130"/>
      <c r="X36" s="352"/>
      <c r="Y36" s="352"/>
      <c r="Z36" s="129"/>
    </row>
    <row r="37" spans="3:26" s="117" customFormat="1" ht="14.25"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134"/>
      <c r="X37" s="353"/>
      <c r="Y37" s="353"/>
      <c r="Z37" s="129"/>
    </row>
  </sheetData>
  <sheetProtection/>
  <mergeCells count="2">
    <mergeCell ref="A2:C2"/>
    <mergeCell ref="C35:V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J34"/>
  <sheetViews>
    <sheetView zoomScale="80" zoomScaleNormal="80" zoomScalePageLayoutView="0" workbookViewId="0" topLeftCell="A1">
      <pane xSplit="3" ySplit="2" topLeftCell="S6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11" sqref="AB11"/>
    </sheetView>
  </sheetViews>
  <sheetFormatPr defaultColWidth="9.140625" defaultRowHeight="12.75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73" customWidth="1"/>
    <col min="5" max="7" width="9.8515625" style="21" customWidth="1"/>
    <col min="8" max="8" width="2.8515625" style="21" customWidth="1"/>
    <col min="9" max="19" width="9.8515625" style="21" customWidth="1"/>
    <col min="20" max="20" width="9.8515625" style="77" customWidth="1"/>
    <col min="21" max="22" width="9.8515625" style="21" customWidth="1"/>
    <col min="23" max="23" width="3.421875" style="26" customWidth="1"/>
    <col min="24" max="24" width="9.8515625" style="21" customWidth="1"/>
    <col min="25" max="25" width="13.57421875" style="77" customWidth="1"/>
    <col min="26" max="26" width="8.7109375" style="21" customWidth="1"/>
    <col min="27" max="16384" width="9.140625" style="26" customWidth="1"/>
  </cols>
  <sheetData>
    <row r="1" spans="1:26" s="42" customFormat="1" ht="20.25">
      <c r="A1" s="41" t="s">
        <v>148</v>
      </c>
      <c r="D1" s="172"/>
      <c r="E1" s="126"/>
      <c r="F1" s="126"/>
      <c r="G1" s="12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4" customFormat="1" ht="45">
      <c r="A2" s="473" t="s">
        <v>85</v>
      </c>
      <c r="B2" s="473"/>
      <c r="C2" s="473"/>
      <c r="D2" s="73" t="s">
        <v>65</v>
      </c>
      <c r="E2" s="74" t="s">
        <v>236</v>
      </c>
      <c r="F2" s="74" t="s">
        <v>378</v>
      </c>
      <c r="G2" s="74" t="s">
        <v>407</v>
      </c>
      <c r="H2" s="73"/>
      <c r="I2" s="73" t="s">
        <v>2</v>
      </c>
      <c r="J2" s="73" t="s">
        <v>3</v>
      </c>
      <c r="K2" s="73" t="s">
        <v>4</v>
      </c>
      <c r="L2" s="73" t="s">
        <v>235</v>
      </c>
      <c r="M2" s="73" t="s">
        <v>351</v>
      </c>
      <c r="N2" s="73" t="s">
        <v>361</v>
      </c>
      <c r="O2" s="73" t="s">
        <v>372</v>
      </c>
      <c r="P2" s="73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7"/>
      <c r="V3" s="17"/>
      <c r="W3" s="15"/>
      <c r="X3" s="15"/>
      <c r="Y3" s="16"/>
      <c r="Z3" s="17"/>
    </row>
    <row r="4" spans="1:36" s="18" customFormat="1" ht="15">
      <c r="A4" s="47" t="s">
        <v>108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/>
      <c r="V4" s="17"/>
      <c r="W4" s="15"/>
      <c r="X4" s="15"/>
      <c r="Y4" s="16"/>
      <c r="Z4" s="17"/>
      <c r="AJ4" s="31"/>
    </row>
    <row r="5" spans="1:26" s="31" customFormat="1" ht="15">
      <c r="A5" s="31" t="s">
        <v>5</v>
      </c>
      <c r="D5" s="15">
        <v>4301</v>
      </c>
      <c r="E5" s="15">
        <v>4455</v>
      </c>
      <c r="F5" s="15">
        <v>4318</v>
      </c>
      <c r="G5" s="15">
        <f>Y5</f>
        <v>4825</v>
      </c>
      <c r="H5" s="15"/>
      <c r="I5" s="15">
        <v>1076</v>
      </c>
      <c r="J5" s="15">
        <v>1112</v>
      </c>
      <c r="K5" s="15">
        <v>1140</v>
      </c>
      <c r="L5" s="15">
        <v>1127</v>
      </c>
      <c r="M5" s="15">
        <v>1066</v>
      </c>
      <c r="N5" s="15">
        <v>1067</v>
      </c>
      <c r="O5" s="15">
        <v>1079</v>
      </c>
      <c r="P5" s="15">
        <v>1106</v>
      </c>
      <c r="Q5" s="15">
        <v>1122</v>
      </c>
      <c r="R5" s="15">
        <v>1199</v>
      </c>
      <c r="S5" s="15">
        <v>1214</v>
      </c>
      <c r="T5" s="16">
        <f>T6-T10</f>
        <v>1290</v>
      </c>
      <c r="U5" s="15">
        <f aca="true" t="shared" si="0" ref="U5:U12">IF(AND(T5=0,S5=0),0,IF(OR(AND(T5&gt;0,S5&lt;=0),AND(T5&lt;0,S5&gt;=0)),"nm",IF(AND(T5&lt;0,S5&lt;0),IF(-(T5/S5-1)*100&lt;-100,"(&gt;100)",-(T5/S5-1)*100),IF((T5/S5-1)*100&gt;100,"&gt;100",(T5/S5-1)*100))))</f>
        <v>6.260296540362442</v>
      </c>
      <c r="V5" s="17">
        <f>IF(AND(T5=0,P5=0),0,IF(OR(AND(T5&gt;0,P5&lt;=0),AND(T5&lt;0,P5&gt;=0)),"nm",IF(AND(T5&lt;0,P5&lt;0),IF(-(T5/P5-1)*100&lt;-100,"(&gt;100)",-(T5/P5-1)*100),IF((T5/P5-1)*100&gt;100,"&gt;100",(T5/P5-1)*100))))</f>
        <v>16.636528028933096</v>
      </c>
      <c r="X5" s="15">
        <v>4318</v>
      </c>
      <c r="Y5" s="392">
        <f>Y6-Y10</f>
        <v>4825</v>
      </c>
      <c r="Z5" s="15">
        <f aca="true" t="shared" si="1" ref="Z5:Z12">IF(AND(Y5=0,X5=0),0,IF(OR(AND(Y5&gt;0,X5&lt;=0),AND(Y5&lt;0,X5&gt;=0)),"nm",IF(AND(Y5&lt;0,X5&lt;0),IF(-(Y5/X5-1)*100&lt;-100,"(&gt;100)",-(Y5/X5-1)*100),IF((Y5/X5-1)*100&gt;100,"&gt;100",(Y5/X5-1)*100))))</f>
        <v>11.741547012505782</v>
      </c>
    </row>
    <row r="6" spans="2:26" s="31" customFormat="1" ht="15">
      <c r="B6" s="31" t="s">
        <v>23</v>
      </c>
      <c r="D6" s="15">
        <v>8122</v>
      </c>
      <c r="E6" s="15">
        <v>6114</v>
      </c>
      <c r="F6" s="15">
        <v>5699</v>
      </c>
      <c r="G6" s="15">
        <f aca="true" t="shared" si="2" ref="G6:G12">Y6</f>
        <v>6555</v>
      </c>
      <c r="H6" s="15"/>
      <c r="I6" s="15">
        <v>1655</v>
      </c>
      <c r="J6" s="15">
        <f>J7+J8+J9</f>
        <v>1543</v>
      </c>
      <c r="K6" s="15">
        <v>1479</v>
      </c>
      <c r="L6" s="15">
        <v>1437</v>
      </c>
      <c r="M6" s="15">
        <v>1372</v>
      </c>
      <c r="N6" s="15">
        <v>1409</v>
      </c>
      <c r="O6" s="15">
        <v>1457</v>
      </c>
      <c r="P6" s="15">
        <v>1461</v>
      </c>
      <c r="Q6" s="15">
        <v>1485</v>
      </c>
      <c r="R6" s="15">
        <v>1580</v>
      </c>
      <c r="S6" s="15">
        <v>1676</v>
      </c>
      <c r="T6" s="16">
        <f>SUM(T7:T9)</f>
        <v>1814</v>
      </c>
      <c r="U6" s="15">
        <f t="shared" si="0"/>
        <v>8.233890214797146</v>
      </c>
      <c r="V6" s="17">
        <f>IF(AND(T6=0,P6=0),0,IF(OR(AND(T6&gt;0,P6&lt;=0),AND(T6&lt;0,P6&gt;=0)),"nm",IF(AND(T6&lt;0,P6&lt;0),IF(-(T6/P6-1)*100&lt;-100,"(&gt;100)",-(T6/P6-1)*100),IF((T6/P6-1)*100&gt;100,"&gt;100",(T6/P6-1)*100))))</f>
        <v>24.161533196440786</v>
      </c>
      <c r="X6" s="15">
        <v>5699</v>
      </c>
      <c r="Y6" s="392">
        <f>SUM(Y7:Y9)</f>
        <v>6555</v>
      </c>
      <c r="Z6" s="15">
        <f t="shared" si="1"/>
        <v>15.020178978768195</v>
      </c>
    </row>
    <row r="7" spans="3:36" s="36" customFormat="1" ht="15">
      <c r="C7" s="36" t="s">
        <v>17</v>
      </c>
      <c r="D7" s="21">
        <v>5051</v>
      </c>
      <c r="E7" s="21">
        <v>4075</v>
      </c>
      <c r="F7" s="21">
        <v>3937</v>
      </c>
      <c r="G7" s="21">
        <f t="shared" si="2"/>
        <v>4571</v>
      </c>
      <c r="H7" s="21"/>
      <c r="I7" s="21">
        <v>1107</v>
      </c>
      <c r="J7" s="21">
        <v>1017</v>
      </c>
      <c r="K7" s="21">
        <v>983</v>
      </c>
      <c r="L7" s="21">
        <v>968</v>
      </c>
      <c r="M7" s="21">
        <v>934</v>
      </c>
      <c r="N7" s="21">
        <v>984</v>
      </c>
      <c r="O7" s="21">
        <v>1009</v>
      </c>
      <c r="P7" s="21">
        <v>1011</v>
      </c>
      <c r="Q7" s="21">
        <v>1018</v>
      </c>
      <c r="R7" s="21">
        <v>1080</v>
      </c>
      <c r="S7" s="21">
        <v>1175</v>
      </c>
      <c r="T7" s="350">
        <f>Y7-Q7-R7-S7</f>
        <v>1298</v>
      </c>
      <c r="U7" s="19">
        <f t="shared" si="0"/>
        <v>10.468085106382974</v>
      </c>
      <c r="V7" s="123">
        <f aca="true" t="shared" si="3" ref="V7:V12">IF(AND(T7=0,P7=0),0,IF(OR(AND(T7&gt;0,P7&lt;=0),AND(T7&lt;0,P7&gt;=0)),"nm",IF(AND(T7&lt;0,P7&lt;0),IF(-(T7/P7-1)*100&lt;-100,"(&gt;100)",-(T7/P7-1)*100),IF((T7/P7-1)*100&gt;100,"&gt;100",(T7/P7-1)*100))))</f>
        <v>28.387734915924835</v>
      </c>
      <c r="W7" s="34"/>
      <c r="X7" s="19">
        <v>3937</v>
      </c>
      <c r="Y7" s="393">
        <f>ROUND('[1]GRP 12M11 VS 12M10'!$D$11/1000,0)</f>
        <v>4571</v>
      </c>
      <c r="Z7" s="19">
        <f t="shared" si="1"/>
        <v>16.103632207264408</v>
      </c>
      <c r="AA7" s="31"/>
      <c r="AB7" s="31"/>
      <c r="AC7" s="31"/>
      <c r="AJ7" s="31"/>
    </row>
    <row r="8" spans="3:36" s="36" customFormat="1" ht="15">
      <c r="C8" s="36" t="s">
        <v>18</v>
      </c>
      <c r="D8" s="21">
        <v>926</v>
      </c>
      <c r="E8" s="21">
        <v>378</v>
      </c>
      <c r="F8" s="21">
        <v>358</v>
      </c>
      <c r="G8" s="21">
        <f t="shared" si="2"/>
        <v>532</v>
      </c>
      <c r="H8" s="21"/>
      <c r="I8" s="21">
        <v>107</v>
      </c>
      <c r="J8" s="21">
        <v>95</v>
      </c>
      <c r="K8" s="21">
        <v>94</v>
      </c>
      <c r="L8" s="21">
        <v>82</v>
      </c>
      <c r="M8" s="21">
        <v>74</v>
      </c>
      <c r="N8" s="21">
        <v>82</v>
      </c>
      <c r="O8" s="21">
        <v>97</v>
      </c>
      <c r="P8" s="21">
        <v>105</v>
      </c>
      <c r="Q8" s="21">
        <v>123</v>
      </c>
      <c r="R8" s="21">
        <v>127</v>
      </c>
      <c r="S8" s="21">
        <v>142</v>
      </c>
      <c r="T8" s="350">
        <f>Y8-Q8-R8-S8</f>
        <v>140</v>
      </c>
      <c r="U8" s="19">
        <f>IF(AND(T8=0,S8=0),0,IF(OR(AND(T8&gt;0,S8&lt;=0),AND(T8&lt;0,S8&gt;=0)),"nm",IF(AND(T8&lt;0,S8&lt;0),IF(-(T8/S8-1)*100&lt;-100,"(&gt;100)",-(T8/S8-1)*100),IF((T8/S8-1)*100&gt;100,"&gt;100",(T8/S8-1)*100))))</f>
        <v>-1.4084507042253502</v>
      </c>
      <c r="V8" s="123">
        <f t="shared" si="3"/>
        <v>33.33333333333333</v>
      </c>
      <c r="W8" s="34"/>
      <c r="X8" s="19">
        <v>358</v>
      </c>
      <c r="Y8" s="393">
        <f>ROUND('[1]GRP 12M11 VS 12M10'!$D$9/1000,0)</f>
        <v>532</v>
      </c>
      <c r="Z8" s="19">
        <f t="shared" si="1"/>
        <v>48.603351955307275</v>
      </c>
      <c r="AA8" s="31"/>
      <c r="AB8" s="31"/>
      <c r="AC8" s="31"/>
      <c r="AJ8" s="31"/>
    </row>
    <row r="9" spans="3:36" s="36" customFormat="1" ht="15">
      <c r="C9" s="36" t="s">
        <v>19</v>
      </c>
      <c r="D9" s="21">
        <v>2145</v>
      </c>
      <c r="E9" s="21">
        <v>1661</v>
      </c>
      <c r="F9" s="21">
        <v>1404</v>
      </c>
      <c r="G9" s="21">
        <f t="shared" si="2"/>
        <v>1452</v>
      </c>
      <c r="H9" s="21"/>
      <c r="I9" s="21">
        <v>441</v>
      </c>
      <c r="J9" s="21">
        <v>431</v>
      </c>
      <c r="K9" s="21">
        <v>402</v>
      </c>
      <c r="L9" s="21">
        <v>387</v>
      </c>
      <c r="M9" s="21">
        <v>364</v>
      </c>
      <c r="N9" s="21">
        <v>343</v>
      </c>
      <c r="O9" s="21">
        <v>351</v>
      </c>
      <c r="P9" s="21">
        <v>345</v>
      </c>
      <c r="Q9" s="21">
        <v>344</v>
      </c>
      <c r="R9" s="21">
        <v>373</v>
      </c>
      <c r="S9" s="21">
        <v>359</v>
      </c>
      <c r="T9" s="350">
        <f>Y9-Q9-R9-S9</f>
        <v>376</v>
      </c>
      <c r="U9" s="19">
        <f t="shared" si="0"/>
        <v>4.73537604456824</v>
      </c>
      <c r="V9" s="123">
        <f>IF(AND(T9=0,P9=0),0,IF(OR(AND(T9&gt;0,P9&lt;=0),AND(T9&lt;0,P9&gt;=0)),"nm",IF(AND(T9&lt;0,P9&lt;0),IF(-(T9/P9-1)*100&lt;-100,"(&gt;100)",-(T9/P9-1)*100),IF((T9/P9-1)*100&gt;100,"&gt;100",(T9/P9-1)*100))))</f>
        <v>8.985507246376812</v>
      </c>
      <c r="W9" s="34"/>
      <c r="X9" s="19">
        <v>1404</v>
      </c>
      <c r="Y9" s="393">
        <f>ROUND('[1]GRP 12M11 VS 12M10'!$D$13/1000,0)</f>
        <v>1452</v>
      </c>
      <c r="Z9" s="19">
        <f t="shared" si="1"/>
        <v>3.418803418803429</v>
      </c>
      <c r="AA9" s="31"/>
      <c r="AB9" s="31"/>
      <c r="AC9" s="31"/>
      <c r="AJ9" s="31"/>
    </row>
    <row r="10" spans="2:26" s="31" customFormat="1" ht="15">
      <c r="B10" s="31" t="s">
        <v>24</v>
      </c>
      <c r="D10" s="15">
        <v>3821</v>
      </c>
      <c r="E10" s="15">
        <v>1659</v>
      </c>
      <c r="F10" s="15">
        <v>1381</v>
      </c>
      <c r="G10" s="15">
        <f t="shared" si="2"/>
        <v>1730</v>
      </c>
      <c r="H10" s="15"/>
      <c r="I10" s="15">
        <v>579</v>
      </c>
      <c r="J10" s="15">
        <f>J11+J12</f>
        <v>431</v>
      </c>
      <c r="K10" s="15">
        <v>339</v>
      </c>
      <c r="L10" s="15">
        <v>310</v>
      </c>
      <c r="M10" s="15">
        <v>306</v>
      </c>
      <c r="N10" s="15">
        <v>342</v>
      </c>
      <c r="O10" s="15">
        <v>378</v>
      </c>
      <c r="P10" s="15">
        <v>355</v>
      </c>
      <c r="Q10" s="15">
        <v>363</v>
      </c>
      <c r="R10" s="15">
        <v>381</v>
      </c>
      <c r="S10" s="15">
        <v>462</v>
      </c>
      <c r="T10" s="16">
        <f>SUM(T11:T12)</f>
        <v>524</v>
      </c>
      <c r="U10" s="15">
        <f t="shared" si="0"/>
        <v>13.41991341991342</v>
      </c>
      <c r="V10" s="17">
        <f t="shared" si="3"/>
        <v>47.605633802816904</v>
      </c>
      <c r="X10" s="15">
        <v>1381</v>
      </c>
      <c r="Y10" s="392">
        <f>SUM(Y11:Y12)</f>
        <v>1730</v>
      </c>
      <c r="Z10" s="15">
        <f t="shared" si="1"/>
        <v>25.271542360608244</v>
      </c>
    </row>
    <row r="11" spans="3:36" s="36" customFormat="1" ht="15">
      <c r="C11" s="36" t="s">
        <v>21</v>
      </c>
      <c r="D11" s="21">
        <v>2395</v>
      </c>
      <c r="E11" s="21">
        <v>1131</v>
      </c>
      <c r="F11" s="21">
        <v>970</v>
      </c>
      <c r="G11" s="21">
        <f t="shared" si="2"/>
        <v>1267</v>
      </c>
      <c r="H11" s="21"/>
      <c r="I11" s="21">
        <v>387</v>
      </c>
      <c r="J11" s="21">
        <v>297</v>
      </c>
      <c r="K11" s="21">
        <v>227</v>
      </c>
      <c r="L11" s="21">
        <v>219</v>
      </c>
      <c r="M11" s="21">
        <v>215</v>
      </c>
      <c r="N11" s="21">
        <v>241</v>
      </c>
      <c r="O11" s="21">
        <v>269</v>
      </c>
      <c r="P11" s="21">
        <v>245</v>
      </c>
      <c r="Q11" s="21">
        <v>263</v>
      </c>
      <c r="R11" s="21">
        <v>281</v>
      </c>
      <c r="S11" s="21">
        <v>342</v>
      </c>
      <c r="T11" s="350">
        <f>Y11-Q11-R11-S11</f>
        <v>381</v>
      </c>
      <c r="U11" s="19">
        <f>IF(AND(T11=0,S11=0),0,IF(OR(AND(T11&gt;0,S11&lt;=0),AND(T11&lt;0,S11&gt;=0)),"nm",IF(AND(T11&lt;0,S11&lt;0),IF(-(T11/S11-1)*100&lt;-100,"(&gt;100)",-(T11/S11-1)*100),IF((T11/S11-1)*100&gt;100,"&gt;100",(T11/S11-1)*100))))</f>
        <v>11.403508771929815</v>
      </c>
      <c r="V11" s="123">
        <f t="shared" si="3"/>
        <v>55.51020408163265</v>
      </c>
      <c r="W11" s="34"/>
      <c r="X11" s="19">
        <v>970</v>
      </c>
      <c r="Y11" s="393">
        <f>ROUND('[1]GRP 12M11 VS 12M10'!$D$32/1000,0)</f>
        <v>1267</v>
      </c>
      <c r="Z11" s="19">
        <f t="shared" si="1"/>
        <v>30.61855670103093</v>
      </c>
      <c r="AA11" s="31"/>
      <c r="AB11" s="31"/>
      <c r="AC11" s="31"/>
      <c r="AJ11" s="31"/>
    </row>
    <row r="12" spans="3:36" s="36" customFormat="1" ht="15">
      <c r="C12" s="36" t="s">
        <v>22</v>
      </c>
      <c r="D12" s="21">
        <v>1426</v>
      </c>
      <c r="E12" s="21">
        <v>528</v>
      </c>
      <c r="F12" s="21">
        <v>411</v>
      </c>
      <c r="G12" s="21">
        <f t="shared" si="2"/>
        <v>463</v>
      </c>
      <c r="H12" s="21"/>
      <c r="I12" s="21">
        <v>192</v>
      </c>
      <c r="J12" s="21">
        <v>134</v>
      </c>
      <c r="K12" s="21">
        <v>112</v>
      </c>
      <c r="L12" s="21">
        <v>91</v>
      </c>
      <c r="M12" s="21">
        <v>91</v>
      </c>
      <c r="N12" s="21">
        <v>101</v>
      </c>
      <c r="O12" s="21">
        <v>109</v>
      </c>
      <c r="P12" s="21">
        <v>110</v>
      </c>
      <c r="Q12" s="21">
        <v>100</v>
      </c>
      <c r="R12" s="21">
        <v>100</v>
      </c>
      <c r="S12" s="21">
        <v>120</v>
      </c>
      <c r="T12" s="350">
        <f>Y12-Q12-R12-S12</f>
        <v>143</v>
      </c>
      <c r="U12" s="19">
        <f t="shared" si="0"/>
        <v>19.166666666666664</v>
      </c>
      <c r="V12" s="123">
        <f t="shared" si="3"/>
        <v>30.000000000000004</v>
      </c>
      <c r="W12" s="34"/>
      <c r="X12" s="19">
        <v>411</v>
      </c>
      <c r="Y12" s="393">
        <f>ROUND('[1]GRP 12M11 VS 12M10'!$D$30/1000,0)</f>
        <v>463</v>
      </c>
      <c r="Z12" s="19">
        <f t="shared" si="1"/>
        <v>12.652068126520689</v>
      </c>
      <c r="AA12" s="31"/>
      <c r="AB12" s="31"/>
      <c r="AC12" s="31"/>
      <c r="AJ12" s="31"/>
    </row>
    <row r="13" spans="3:29" ht="15">
      <c r="C13" s="33"/>
      <c r="D13" s="21"/>
      <c r="Q13" s="331"/>
      <c r="R13" s="331"/>
      <c r="S13" s="331"/>
      <c r="T13" s="350"/>
      <c r="U13" s="19"/>
      <c r="V13" s="19"/>
      <c r="W13" s="23"/>
      <c r="X13" s="19"/>
      <c r="Y13" s="16"/>
      <c r="Z13" s="19"/>
      <c r="AA13" s="31"/>
      <c r="AB13" s="31"/>
      <c r="AC13" s="31"/>
    </row>
    <row r="14" spans="1:29" s="24" customFormat="1" ht="15">
      <c r="A14" s="90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X14" s="15"/>
      <c r="Y14" s="16"/>
      <c r="Z14" s="15"/>
      <c r="AA14" s="31"/>
      <c r="AB14" s="31"/>
      <c r="AC14" s="31"/>
    </row>
    <row r="15" spans="2:26" s="31" customFormat="1" ht="15">
      <c r="B15" s="31" t="s">
        <v>16</v>
      </c>
      <c r="D15" s="15">
        <v>210460</v>
      </c>
      <c r="E15" s="15">
        <v>220645</v>
      </c>
      <c r="F15" s="15">
        <v>234707</v>
      </c>
      <c r="G15" s="15">
        <f aca="true" t="shared" si="4" ref="G15:G21">Y15</f>
        <v>272934</v>
      </c>
      <c r="H15" s="15"/>
      <c r="I15" s="15">
        <v>219123</v>
      </c>
      <c r="J15" s="15">
        <f>J16+J17+J18</f>
        <v>221667</v>
      </c>
      <c r="K15" s="15">
        <v>222325</v>
      </c>
      <c r="L15" s="15">
        <v>221462</v>
      </c>
      <c r="M15" s="15">
        <v>224393</v>
      </c>
      <c r="N15" s="15">
        <v>232950</v>
      </c>
      <c r="O15" s="15">
        <v>237792</v>
      </c>
      <c r="P15" s="15">
        <v>244503</v>
      </c>
      <c r="Q15" s="332">
        <v>252722</v>
      </c>
      <c r="R15" s="332">
        <v>266348</v>
      </c>
      <c r="S15" s="332">
        <v>278383</v>
      </c>
      <c r="T15" s="394">
        <f>SUM(T16:T18)</f>
        <v>295148</v>
      </c>
      <c r="U15" s="15">
        <f aca="true" t="shared" si="5" ref="U15:U21">IF(AND(T15=0,S15=0),0,IF(OR(AND(T15&gt;0,S15&lt;=0),AND(T15&lt;0,S15&gt;=0)),"nm",IF(AND(T15&lt;0,S15&lt;0),IF(-(T15/S15-1)*100&lt;-100,"(&gt;100)",-(T15/S15-1)*100),IF((T15/S15-1)*100&gt;100,"&gt;100",(T15/S15-1)*100))))</f>
        <v>6.022278659257219</v>
      </c>
      <c r="V15" s="17">
        <f aca="true" t="shared" si="6" ref="V15:V21">IF(AND(T15=0,P15=0),0,IF(OR(AND(T15&gt;0,P15&lt;=0),AND(T15&lt;0,P15&gt;=0)),"nm",IF(AND(T15&lt;0,P15&lt;0),IF(-(T15/P15-1)*100&lt;-100,"(&gt;100)",-(T15/P15-1)*100),IF((T15/P15-1)*100&gt;100,"&gt;100",(T15/P15-1)*100))))</f>
        <v>20.713447278765496</v>
      </c>
      <c r="X15" s="15">
        <v>234707</v>
      </c>
      <c r="Y15" s="394">
        <f>SUM(Y16:Y18)</f>
        <v>272934</v>
      </c>
      <c r="Z15" s="15">
        <f>IF(AND(Y15=0,X15=0),0,IF(OR(AND(Y15&gt;0,X15&lt;=0),AND(Y15&lt;0,X15&gt;=0)),"nm",IF(AND(Y15&lt;0,X15&lt;0),IF(-(Y15/X15-1)*100&lt;-100,"(&gt;100)",-(Y15/X15-1)*100),IF((Y15/X15-1)*100&gt;100,"&gt;100",(Y15/X15-1)*100))))</f>
        <v>16.28711542476364</v>
      </c>
    </row>
    <row r="16" spans="3:29" s="36" customFormat="1" ht="15">
      <c r="C16" s="36" t="s">
        <v>17</v>
      </c>
      <c r="D16" s="21">
        <v>118614</v>
      </c>
      <c r="E16" s="21">
        <v>127832</v>
      </c>
      <c r="F16" s="21">
        <v>141245</v>
      </c>
      <c r="G16" s="21">
        <f t="shared" si="4"/>
        <v>169397</v>
      </c>
      <c r="H16" s="21"/>
      <c r="I16" s="21">
        <v>128695</v>
      </c>
      <c r="J16" s="21">
        <v>127447</v>
      </c>
      <c r="K16" s="21">
        <v>127454</v>
      </c>
      <c r="L16" s="21">
        <v>128152</v>
      </c>
      <c r="M16" s="21">
        <v>132388</v>
      </c>
      <c r="N16" s="21">
        <v>138617</v>
      </c>
      <c r="O16" s="21">
        <v>145902</v>
      </c>
      <c r="P16" s="21">
        <v>149104</v>
      </c>
      <c r="Q16" s="333">
        <v>154232</v>
      </c>
      <c r="R16" s="333">
        <v>161278</v>
      </c>
      <c r="S16" s="333">
        <v>173409</v>
      </c>
      <c r="T16" s="395">
        <f>'[2]Sheet1 (final) (Revised)'!AL8</f>
        <v>189292</v>
      </c>
      <c r="U16" s="19">
        <f t="shared" si="5"/>
        <v>9.159270856760603</v>
      </c>
      <c r="V16" s="123">
        <f t="shared" si="6"/>
        <v>26.952999248846442</v>
      </c>
      <c r="W16" s="34"/>
      <c r="X16" s="19">
        <v>141245</v>
      </c>
      <c r="Y16" s="395">
        <f>ROUND('[1]GRP 12M11 VS 12M10'!$C$11/1000,0)</f>
        <v>169397</v>
      </c>
      <c r="Z16" s="19">
        <f aca="true" t="shared" si="7" ref="Z16:Z21">IF(AND(Y16=0,X16=0),0,IF(OR(AND(Y16&gt;0,X16&lt;=0),AND(Y16&lt;0,X16&gt;=0)),"nm",IF(AND(Y16&lt;0,X16&lt;0),IF(-(Y16/X16-1)*100&lt;-100,"(&gt;100)",-(Y16/X16-1)*100),IF((Y16/X16-1)*100&gt;100,"&gt;100",(Y16/X16-1)*100))))</f>
        <v>19.931325002654955</v>
      </c>
      <c r="AA16" s="31"/>
      <c r="AB16" s="31"/>
      <c r="AC16" s="31"/>
    </row>
    <row r="17" spans="3:29" s="36" customFormat="1" ht="15">
      <c r="C17" s="36" t="s">
        <v>18</v>
      </c>
      <c r="D17" s="21">
        <v>39818</v>
      </c>
      <c r="E17" s="21">
        <v>41782</v>
      </c>
      <c r="F17" s="21">
        <v>43190</v>
      </c>
      <c r="G17" s="21">
        <f t="shared" si="4"/>
        <v>51575</v>
      </c>
      <c r="H17" s="21"/>
      <c r="I17" s="21">
        <v>41384</v>
      </c>
      <c r="J17" s="21">
        <v>42582</v>
      </c>
      <c r="K17" s="21">
        <v>42410</v>
      </c>
      <c r="L17" s="21">
        <v>41697</v>
      </c>
      <c r="M17" s="21">
        <v>42548</v>
      </c>
      <c r="N17" s="21">
        <v>43195</v>
      </c>
      <c r="O17" s="21">
        <v>40880</v>
      </c>
      <c r="P17" s="21">
        <v>46548</v>
      </c>
      <c r="Q17" s="333">
        <v>49926</v>
      </c>
      <c r="R17" s="333">
        <v>53737</v>
      </c>
      <c r="S17" s="333">
        <v>51543</v>
      </c>
      <c r="T17" s="395">
        <f>'[2]Sheet1 (final) (Revised)'!AL9</f>
        <v>51118</v>
      </c>
      <c r="U17" s="19">
        <f t="shared" si="5"/>
        <v>-0.824554255670018</v>
      </c>
      <c r="V17" s="123">
        <f t="shared" si="6"/>
        <v>9.81782246283407</v>
      </c>
      <c r="W17" s="34"/>
      <c r="X17" s="19">
        <v>43190</v>
      </c>
      <c r="Y17" s="395">
        <f>ROUND('[1]GRP 12M11 VS 12M10'!$C$9/1000,0)</f>
        <v>51575</v>
      </c>
      <c r="Z17" s="19">
        <f>IF(AND(Y17=0,X17=0),0,IF(OR(AND(Y17&gt;0,X17&lt;=0),AND(Y17&lt;0,X17&gt;=0)),"nm",IF(AND(Y17&lt;0,X17&lt;0),IF(-(Y17/X17-1)*100&lt;-100,"(&gt;100)",-(Y17/X17-1)*100),IF((Y17/X17-1)*100&gt;100,"&gt;100",(Y17/X17-1)*100))))</f>
        <v>19.41421625376245</v>
      </c>
      <c r="AA17" s="31"/>
      <c r="AB17" s="31"/>
      <c r="AC17" s="31"/>
    </row>
    <row r="18" spans="3:29" s="36" customFormat="1" ht="15">
      <c r="C18" s="36" t="s">
        <v>19</v>
      </c>
      <c r="D18" s="21">
        <v>52028</v>
      </c>
      <c r="E18" s="21">
        <v>51031</v>
      </c>
      <c r="F18" s="21">
        <v>50272</v>
      </c>
      <c r="G18" s="21">
        <f t="shared" si="4"/>
        <v>51962</v>
      </c>
      <c r="H18" s="21"/>
      <c r="I18" s="21">
        <v>49044</v>
      </c>
      <c r="J18" s="21">
        <v>51638</v>
      </c>
      <c r="K18" s="21">
        <v>52461</v>
      </c>
      <c r="L18" s="21">
        <v>51613</v>
      </c>
      <c r="M18" s="21">
        <v>49457</v>
      </c>
      <c r="N18" s="21">
        <v>51138</v>
      </c>
      <c r="O18" s="21">
        <v>51010</v>
      </c>
      <c r="P18" s="21">
        <v>48851</v>
      </c>
      <c r="Q18" s="333">
        <v>48564</v>
      </c>
      <c r="R18" s="333">
        <v>51333</v>
      </c>
      <c r="S18" s="333">
        <v>53431</v>
      </c>
      <c r="T18" s="395">
        <f>'[2]Sheet1 (final) (Revised)'!AL10</f>
        <v>54738</v>
      </c>
      <c r="U18" s="19">
        <f t="shared" si="5"/>
        <v>2.446145496060348</v>
      </c>
      <c r="V18" s="123">
        <f>IF(AND(T18=0,P18=0),0,IF(OR(AND(T18&gt;0,P18&lt;=0),AND(T18&lt;0,P18&gt;=0)),"nm",IF(AND(T18&lt;0,P18&lt;0),IF(-(T18/P18-1)*100&lt;-100,"(&gt;100)",-(T18/P18-1)*100),IF((T18/P18-1)*100&gt;100,"&gt;100",(T18/P18-1)*100))))</f>
        <v>12.050930380135515</v>
      </c>
      <c r="W18" s="34"/>
      <c r="X18" s="19">
        <v>50272</v>
      </c>
      <c r="Y18" s="395">
        <f>ROUND('[1]GRP 12M11 VS 12M10'!$C$13/1000,0)</f>
        <v>51962</v>
      </c>
      <c r="Z18" s="19">
        <f t="shared" si="7"/>
        <v>3.361712285168683</v>
      </c>
      <c r="AA18" s="31"/>
      <c r="AB18" s="31"/>
      <c r="AC18" s="31"/>
    </row>
    <row r="19" spans="2:26" s="31" customFormat="1" ht="15">
      <c r="B19" s="31" t="s">
        <v>20</v>
      </c>
      <c r="D19" s="15">
        <v>199865</v>
      </c>
      <c r="E19" s="15">
        <v>204336</v>
      </c>
      <c r="F19" s="15">
        <v>215626</v>
      </c>
      <c r="G19" s="15">
        <f t="shared" si="4"/>
        <v>251411</v>
      </c>
      <c r="H19" s="15"/>
      <c r="I19" s="15">
        <v>203691</v>
      </c>
      <c r="J19" s="15">
        <f>J20+J21</f>
        <v>206050</v>
      </c>
      <c r="K19" s="15">
        <v>205904</v>
      </c>
      <c r="L19" s="15">
        <v>203560</v>
      </c>
      <c r="M19" s="15">
        <v>206483</v>
      </c>
      <c r="N19" s="15">
        <v>214221</v>
      </c>
      <c r="O19" s="15">
        <v>218581</v>
      </c>
      <c r="P19" s="15">
        <v>224126</v>
      </c>
      <c r="Q19" s="332">
        <v>231711</v>
      </c>
      <c r="R19" s="332">
        <v>245246</v>
      </c>
      <c r="S19" s="332">
        <v>257046</v>
      </c>
      <c r="T19" s="394">
        <f>SUM(T20:T21)</f>
        <v>272616</v>
      </c>
      <c r="U19" s="15">
        <f t="shared" si="5"/>
        <v>6.057281576060314</v>
      </c>
      <c r="V19" s="17">
        <f t="shared" si="6"/>
        <v>21.63515165576506</v>
      </c>
      <c r="X19" s="15">
        <v>215626</v>
      </c>
      <c r="Y19" s="394">
        <f>SUM(Y20:Y21)</f>
        <v>251411</v>
      </c>
      <c r="Z19" s="15">
        <f t="shared" si="7"/>
        <v>16.59586506265478</v>
      </c>
    </row>
    <row r="20" spans="3:29" s="36" customFormat="1" ht="15">
      <c r="C20" s="36" t="s">
        <v>21</v>
      </c>
      <c r="D20" s="21">
        <v>161379</v>
      </c>
      <c r="E20" s="21">
        <v>178064</v>
      </c>
      <c r="F20" s="21">
        <v>184792</v>
      </c>
      <c r="G20" s="21">
        <f t="shared" si="4"/>
        <v>209196</v>
      </c>
      <c r="H20" s="21"/>
      <c r="I20" s="21">
        <v>175464</v>
      </c>
      <c r="J20" s="21">
        <v>177983</v>
      </c>
      <c r="K20" s="21">
        <v>179319</v>
      </c>
      <c r="L20" s="21">
        <v>180701</v>
      </c>
      <c r="M20" s="21">
        <v>181335</v>
      </c>
      <c r="N20" s="21">
        <v>182951</v>
      </c>
      <c r="O20" s="21">
        <v>184815</v>
      </c>
      <c r="P20" s="21">
        <v>189502</v>
      </c>
      <c r="Q20" s="333">
        <v>195404</v>
      </c>
      <c r="R20" s="333">
        <v>205628</v>
      </c>
      <c r="S20" s="333">
        <v>213303</v>
      </c>
      <c r="T20" s="395">
        <f>'[2]Sheet1 (final) (Revised)'!AL13</f>
        <v>222999</v>
      </c>
      <c r="U20" s="19">
        <f t="shared" si="5"/>
        <v>4.545646334088138</v>
      </c>
      <c r="V20" s="123">
        <f t="shared" si="6"/>
        <v>17.676330592816967</v>
      </c>
      <c r="W20" s="34"/>
      <c r="X20" s="19">
        <v>184792</v>
      </c>
      <c r="Y20" s="395">
        <f>ROUND('[1]GRP 12M11 VS 12M10'!$C$32/1000,0)</f>
        <v>209196</v>
      </c>
      <c r="Z20" s="19">
        <f t="shared" si="7"/>
        <v>13.20619940257155</v>
      </c>
      <c r="AA20" s="31"/>
      <c r="AB20" s="31"/>
      <c r="AC20" s="31"/>
    </row>
    <row r="21" spans="3:29" s="36" customFormat="1" ht="15">
      <c r="C21" s="36" t="s">
        <v>22</v>
      </c>
      <c r="D21" s="21">
        <v>38486</v>
      </c>
      <c r="E21" s="21">
        <v>26272</v>
      </c>
      <c r="F21" s="21">
        <v>30834</v>
      </c>
      <c r="G21" s="21">
        <f t="shared" si="4"/>
        <v>42215</v>
      </c>
      <c r="H21" s="21"/>
      <c r="I21" s="21">
        <v>28227</v>
      </c>
      <c r="J21" s="21">
        <v>28067</v>
      </c>
      <c r="K21" s="21">
        <v>26585</v>
      </c>
      <c r="L21" s="21">
        <v>22859</v>
      </c>
      <c r="M21" s="21">
        <v>25148</v>
      </c>
      <c r="N21" s="21">
        <v>31270</v>
      </c>
      <c r="O21" s="21">
        <v>33766</v>
      </c>
      <c r="P21" s="21">
        <v>34624</v>
      </c>
      <c r="Q21" s="333">
        <v>36307</v>
      </c>
      <c r="R21" s="333">
        <v>39618</v>
      </c>
      <c r="S21" s="333">
        <v>43743</v>
      </c>
      <c r="T21" s="395">
        <f>'[2]Sheet1 (final) (Revised)'!AL14</f>
        <v>49617</v>
      </c>
      <c r="U21" s="19">
        <f t="shared" si="5"/>
        <v>13.428434263767919</v>
      </c>
      <c r="V21" s="123">
        <f t="shared" si="6"/>
        <v>43.302333641404815</v>
      </c>
      <c r="W21" s="34"/>
      <c r="X21" s="19">
        <v>30834</v>
      </c>
      <c r="Y21" s="395">
        <f>ROUND('[1]GRP 12M11 VS 12M10'!$C$30/1000,0)</f>
        <v>42215</v>
      </c>
      <c r="Z21" s="19">
        <f t="shared" si="7"/>
        <v>36.910553285334366</v>
      </c>
      <c r="AA21" s="31"/>
      <c r="AB21" s="31"/>
      <c r="AC21" s="31"/>
    </row>
    <row r="22" spans="3:29" ht="15">
      <c r="C22" s="6"/>
      <c r="D22" s="76"/>
      <c r="T22" s="350"/>
      <c r="U22" s="19"/>
      <c r="V22" s="19"/>
      <c r="W22" s="23"/>
      <c r="X22" s="19"/>
      <c r="Y22" s="350"/>
      <c r="Z22" s="19"/>
      <c r="AA22" s="31"/>
      <c r="AB22" s="31"/>
      <c r="AC22" s="31"/>
    </row>
    <row r="23" spans="1:29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339"/>
      <c r="R23" s="339"/>
      <c r="S23" s="339"/>
      <c r="T23" s="396"/>
      <c r="U23" s="54"/>
      <c r="V23" s="54"/>
      <c r="X23" s="54"/>
      <c r="Y23" s="396"/>
      <c r="Z23" s="54"/>
      <c r="AA23" s="31"/>
      <c r="AB23" s="31"/>
      <c r="AC23" s="31"/>
    </row>
    <row r="24" spans="1:29" s="57" customFormat="1" ht="15">
      <c r="A24" s="57" t="s">
        <v>178</v>
      </c>
      <c r="D24" s="54">
        <v>2.04</v>
      </c>
      <c r="E24" s="54">
        <v>2.02</v>
      </c>
      <c r="F24" s="54">
        <v>1.84</v>
      </c>
      <c r="G24" s="54">
        <f aca="true" t="shared" si="8" ref="G24:G31">Y24</f>
        <v>1.77</v>
      </c>
      <c r="H24" s="54"/>
      <c r="I24" s="54">
        <v>1.99</v>
      </c>
      <c r="J24" s="118">
        <v>2.01</v>
      </c>
      <c r="K24" s="118">
        <v>2.03</v>
      </c>
      <c r="L24" s="118">
        <v>2.02</v>
      </c>
      <c r="M24" s="118">
        <v>1.93</v>
      </c>
      <c r="N24" s="118">
        <v>1.84</v>
      </c>
      <c r="O24" s="118">
        <v>1.8</v>
      </c>
      <c r="P24" s="118">
        <v>1.79</v>
      </c>
      <c r="Q24" s="340">
        <v>1.8</v>
      </c>
      <c r="R24" s="340">
        <v>1.8</v>
      </c>
      <c r="S24" s="340">
        <v>1.73</v>
      </c>
      <c r="T24" s="397">
        <f>'[2]Sheet1 (final) (Revised)'!$AM$17</f>
        <v>1.73</v>
      </c>
      <c r="U24" s="54">
        <f>T24-S24</f>
        <v>0</v>
      </c>
      <c r="V24" s="54">
        <f>T24-P24</f>
        <v>-0.06000000000000005</v>
      </c>
      <c r="X24" s="54">
        <v>1.84</v>
      </c>
      <c r="Y24" s="398">
        <f>ROUND('[1]GRP 12M11 VS 12M10'!$E$53,2)</f>
        <v>1.77</v>
      </c>
      <c r="Z24" s="54">
        <f>Y24-X24</f>
        <v>-0.07000000000000006</v>
      </c>
      <c r="AA24" s="31"/>
      <c r="AB24" s="31"/>
      <c r="AC24" s="31"/>
    </row>
    <row r="25" spans="2:29" s="27" customFormat="1" ht="15">
      <c r="B25" s="27" t="s">
        <v>51</v>
      </c>
      <c r="D25" s="54">
        <v>3.86</v>
      </c>
      <c r="E25" s="54">
        <v>2.78</v>
      </c>
      <c r="F25" s="54">
        <v>2.43</v>
      </c>
      <c r="G25" s="54">
        <f t="shared" si="8"/>
        <v>2.4</v>
      </c>
      <c r="H25" s="54"/>
      <c r="I25" s="54">
        <v>3.06</v>
      </c>
      <c r="J25" s="54">
        <v>2.79</v>
      </c>
      <c r="K25" s="54">
        <v>2.64</v>
      </c>
      <c r="L25" s="54">
        <v>2.57</v>
      </c>
      <c r="M25" s="54">
        <v>2.48</v>
      </c>
      <c r="N25" s="54">
        <v>2.43</v>
      </c>
      <c r="O25" s="54">
        <v>2.43</v>
      </c>
      <c r="P25" s="54">
        <v>2.37</v>
      </c>
      <c r="Q25" s="9">
        <v>2.38</v>
      </c>
      <c r="R25" s="9">
        <v>2.38</v>
      </c>
      <c r="S25" s="9">
        <v>2.38</v>
      </c>
      <c r="T25" s="397">
        <f>'[2]Sheet1 (final) (Revised)'!$AM$12</f>
        <v>2.44</v>
      </c>
      <c r="U25" s="54">
        <f aca="true" t="shared" si="9" ref="U25:U31">T25-S25</f>
        <v>0.06000000000000005</v>
      </c>
      <c r="V25" s="54">
        <f aca="true" t="shared" si="10" ref="V25:V31">T25-P25</f>
        <v>0.06999999999999984</v>
      </c>
      <c r="X25" s="54">
        <v>2.43</v>
      </c>
      <c r="Y25" s="397">
        <f>ROUND('[1]GRP 12M11 VS 12M10'!$E$15,2)</f>
        <v>2.4</v>
      </c>
      <c r="Z25" s="54">
        <f aca="true" t="shared" si="11" ref="Z25:Z31">Y25-X25</f>
        <v>-0.03000000000000025</v>
      </c>
      <c r="AA25" s="31"/>
      <c r="AB25" s="31"/>
      <c r="AC25" s="31"/>
    </row>
    <row r="26" spans="3:29" s="56" customFormat="1" ht="15">
      <c r="C26" s="56" t="s">
        <v>17</v>
      </c>
      <c r="D26" s="51">
        <v>4.25</v>
      </c>
      <c r="E26" s="51">
        <v>3.2</v>
      </c>
      <c r="F26" s="51">
        <v>2.79</v>
      </c>
      <c r="G26" s="51">
        <f t="shared" si="8"/>
        <v>2.7</v>
      </c>
      <c r="H26" s="51"/>
      <c r="I26" s="51">
        <v>3.49</v>
      </c>
      <c r="J26" s="51">
        <v>3.2</v>
      </c>
      <c r="K26" s="51">
        <v>3.06</v>
      </c>
      <c r="L26" s="51">
        <v>3</v>
      </c>
      <c r="M26" s="51">
        <v>2.86</v>
      </c>
      <c r="N26" s="51">
        <v>2.85</v>
      </c>
      <c r="O26" s="51">
        <v>2.74</v>
      </c>
      <c r="P26" s="51">
        <v>2.69</v>
      </c>
      <c r="Q26" s="76">
        <v>2.68</v>
      </c>
      <c r="R26" s="76">
        <v>2.68</v>
      </c>
      <c r="S26" s="76">
        <v>2.69</v>
      </c>
      <c r="T26" s="399">
        <f>'[2]Sheet1 (final) (Revised)'!AM8</f>
        <v>2.72</v>
      </c>
      <c r="U26" s="351">
        <f>T26-S26</f>
        <v>0.03000000000000025</v>
      </c>
      <c r="V26" s="351">
        <f>T26-P26</f>
        <v>0.03000000000000025</v>
      </c>
      <c r="W26" s="59"/>
      <c r="X26" s="351">
        <v>2.79</v>
      </c>
      <c r="Y26" s="400">
        <f>ROUND('[1]GRP 12M11 VS 12M10'!$E$11,2)</f>
        <v>2.7</v>
      </c>
      <c r="Z26" s="351">
        <f t="shared" si="11"/>
        <v>-0.08999999999999986</v>
      </c>
      <c r="AA26" s="31"/>
      <c r="AB26" s="31"/>
      <c r="AC26" s="31"/>
    </row>
    <row r="27" spans="3:29" s="56" customFormat="1" ht="15">
      <c r="C27" s="56" t="s">
        <v>18</v>
      </c>
      <c r="D27" s="51">
        <v>2.32</v>
      </c>
      <c r="E27" s="51">
        <v>0.91</v>
      </c>
      <c r="F27" s="51">
        <v>0.83</v>
      </c>
      <c r="G27" s="51">
        <f t="shared" si="8"/>
        <v>1.03</v>
      </c>
      <c r="H27" s="51"/>
      <c r="I27" s="51">
        <v>1.05</v>
      </c>
      <c r="J27" s="51">
        <v>0.9</v>
      </c>
      <c r="K27" s="51">
        <v>0.88</v>
      </c>
      <c r="L27" s="51">
        <v>0.78</v>
      </c>
      <c r="M27" s="51">
        <v>0.71</v>
      </c>
      <c r="N27" s="51">
        <v>0.76</v>
      </c>
      <c r="O27" s="51">
        <v>0.95</v>
      </c>
      <c r="P27" s="51">
        <v>0.9</v>
      </c>
      <c r="Q27" s="341">
        <v>1</v>
      </c>
      <c r="R27" s="341">
        <v>0.95</v>
      </c>
      <c r="S27" s="341">
        <v>1.09</v>
      </c>
      <c r="T27" s="399">
        <f>'[2]Sheet1 (final) (Revised)'!AM9</f>
        <v>1.09</v>
      </c>
      <c r="U27" s="351">
        <f t="shared" si="9"/>
        <v>0</v>
      </c>
      <c r="V27" s="351">
        <f t="shared" si="10"/>
        <v>0.19000000000000006</v>
      </c>
      <c r="W27" s="59"/>
      <c r="X27" s="351">
        <v>0.83</v>
      </c>
      <c r="Y27" s="400">
        <f>ROUND('[1]GRP 12M11 VS 12M10'!$E$9,2)</f>
        <v>1.03</v>
      </c>
      <c r="Z27" s="351">
        <f t="shared" si="11"/>
        <v>0.20000000000000007</v>
      </c>
      <c r="AA27" s="31"/>
      <c r="AB27" s="31"/>
      <c r="AC27" s="31"/>
    </row>
    <row r="28" spans="3:29" s="56" customFormat="1" ht="15">
      <c r="C28" s="56" t="s">
        <v>19</v>
      </c>
      <c r="D28" s="51">
        <v>4.11</v>
      </c>
      <c r="E28" s="51">
        <v>3.26</v>
      </c>
      <c r="F28" s="51">
        <v>2.79</v>
      </c>
      <c r="G28" s="51">
        <f t="shared" si="8"/>
        <v>2.79</v>
      </c>
      <c r="H28" s="51"/>
      <c r="I28" s="51">
        <v>3.65</v>
      </c>
      <c r="J28" s="51">
        <v>3.34</v>
      </c>
      <c r="K28" s="51">
        <v>3.05</v>
      </c>
      <c r="L28" s="51">
        <v>2.97</v>
      </c>
      <c r="M28" s="51">
        <v>2.98</v>
      </c>
      <c r="N28" s="51">
        <v>2.69</v>
      </c>
      <c r="O28" s="51">
        <v>2.73</v>
      </c>
      <c r="P28" s="51">
        <v>2.79</v>
      </c>
      <c r="Q28" s="76">
        <v>2.87</v>
      </c>
      <c r="R28" s="76">
        <v>2.92</v>
      </c>
      <c r="S28" s="76">
        <v>2.67</v>
      </c>
      <c r="T28" s="399">
        <f>'[2]Sheet1 (final) (Revised)'!AM10</f>
        <v>2.72</v>
      </c>
      <c r="U28" s="351">
        <f t="shared" si="9"/>
        <v>0.050000000000000266</v>
      </c>
      <c r="V28" s="351">
        <f t="shared" si="10"/>
        <v>-0.06999999999999984</v>
      </c>
      <c r="W28" s="59"/>
      <c r="X28" s="351">
        <v>2.79</v>
      </c>
      <c r="Y28" s="400">
        <f>ROUND('[1]GRP 12M11 VS 12M10'!$E$13,2)</f>
        <v>2.79</v>
      </c>
      <c r="Z28" s="351">
        <f t="shared" si="11"/>
        <v>0</v>
      </c>
      <c r="AA28" s="31"/>
      <c r="AB28" s="31"/>
      <c r="AC28" s="31"/>
    </row>
    <row r="29" spans="2:29" s="27" customFormat="1" ht="15">
      <c r="B29" s="27" t="s">
        <v>52</v>
      </c>
      <c r="D29" s="54">
        <v>1.91</v>
      </c>
      <c r="E29" s="54">
        <v>0.81</v>
      </c>
      <c r="F29" s="54">
        <v>0.64</v>
      </c>
      <c r="G29" s="54">
        <f t="shared" si="8"/>
        <v>0.69</v>
      </c>
      <c r="H29" s="54"/>
      <c r="I29" s="54">
        <v>1.15</v>
      </c>
      <c r="J29" s="54">
        <v>0.84</v>
      </c>
      <c r="K29" s="54">
        <v>0.65</v>
      </c>
      <c r="L29" s="54">
        <v>0.6</v>
      </c>
      <c r="M29" s="54">
        <v>0.6</v>
      </c>
      <c r="N29" s="54">
        <v>0.64</v>
      </c>
      <c r="O29" s="54">
        <v>0.69</v>
      </c>
      <c r="P29" s="54">
        <v>0.63</v>
      </c>
      <c r="Q29" s="9">
        <v>0.64</v>
      </c>
      <c r="R29" s="9">
        <v>0.62</v>
      </c>
      <c r="S29" s="9">
        <v>0.71</v>
      </c>
      <c r="T29" s="397">
        <f>'[2]Sheet1 (final) (Revised)'!$AM$16</f>
        <v>0.76</v>
      </c>
      <c r="U29" s="54">
        <f t="shared" si="9"/>
        <v>0.050000000000000044</v>
      </c>
      <c r="V29" s="54">
        <f t="shared" si="10"/>
        <v>0.13</v>
      </c>
      <c r="X29" s="54">
        <v>0.64</v>
      </c>
      <c r="Y29" s="398">
        <f>ROUND('[1]GRP 12M11 VS 12M10'!$E$37,2)</f>
        <v>0.69</v>
      </c>
      <c r="Z29" s="54">
        <f t="shared" si="11"/>
        <v>0.04999999999999993</v>
      </c>
      <c r="AA29" s="31"/>
      <c r="AB29" s="31"/>
      <c r="AC29" s="31"/>
    </row>
    <row r="30" spans="3:29" s="56" customFormat="1" ht="15">
      <c r="C30" s="56" t="s">
        <v>21</v>
      </c>
      <c r="D30" s="51">
        <v>1.48</v>
      </c>
      <c r="E30" s="51">
        <v>0.64</v>
      </c>
      <c r="F30" s="51">
        <v>0.53</v>
      </c>
      <c r="G30" s="51">
        <f t="shared" si="8"/>
        <v>0.61</v>
      </c>
      <c r="H30" s="51"/>
      <c r="I30" s="51">
        <v>0.9</v>
      </c>
      <c r="J30" s="51">
        <v>0.67</v>
      </c>
      <c r="K30" s="51">
        <v>0.5</v>
      </c>
      <c r="L30" s="51">
        <v>0.48</v>
      </c>
      <c r="M30" s="51">
        <v>0.48</v>
      </c>
      <c r="N30" s="51">
        <v>0.53</v>
      </c>
      <c r="O30" s="51">
        <v>0.58</v>
      </c>
      <c r="P30" s="51">
        <v>0.51</v>
      </c>
      <c r="Q30" s="76">
        <v>0.55</v>
      </c>
      <c r="R30" s="76">
        <v>0.55</v>
      </c>
      <c r="S30" s="76">
        <v>0.64</v>
      </c>
      <c r="T30" s="399">
        <f>'[2]Sheet1 (final) (Revised)'!AM13</f>
        <v>0.68</v>
      </c>
      <c r="U30" s="351">
        <f t="shared" si="9"/>
        <v>0.040000000000000036</v>
      </c>
      <c r="V30" s="351">
        <f t="shared" si="10"/>
        <v>0.17000000000000004</v>
      </c>
      <c r="W30" s="59"/>
      <c r="X30" s="351">
        <v>0.53</v>
      </c>
      <c r="Y30" s="400">
        <f>ROUND('[1]GRP 12M11 VS 12M10'!$E$32,2)</f>
        <v>0.61</v>
      </c>
      <c r="Z30" s="351">
        <f t="shared" si="11"/>
        <v>0.07999999999999996</v>
      </c>
      <c r="AA30" s="31"/>
      <c r="AB30" s="31"/>
      <c r="AC30" s="31"/>
    </row>
    <row r="31" spans="3:29" s="56" customFormat="1" ht="15">
      <c r="C31" s="56" t="s">
        <v>22</v>
      </c>
      <c r="D31" s="51">
        <v>3.7</v>
      </c>
      <c r="E31" s="51">
        <v>2.02</v>
      </c>
      <c r="F31" s="51">
        <v>1.33</v>
      </c>
      <c r="G31" s="51">
        <f t="shared" si="8"/>
        <v>1.1</v>
      </c>
      <c r="H31" s="51"/>
      <c r="I31" s="51">
        <v>2.76</v>
      </c>
      <c r="J31" s="51">
        <v>1.9</v>
      </c>
      <c r="K31" s="51">
        <v>1.68</v>
      </c>
      <c r="L31" s="51">
        <v>1.58</v>
      </c>
      <c r="M31" s="51">
        <v>1.46</v>
      </c>
      <c r="N31" s="51">
        <v>1.3</v>
      </c>
      <c r="O31" s="51">
        <v>1.28</v>
      </c>
      <c r="P31" s="51">
        <v>1.26</v>
      </c>
      <c r="Q31" s="76">
        <v>1.12</v>
      </c>
      <c r="R31" s="76">
        <v>1.02</v>
      </c>
      <c r="S31" s="76">
        <v>1.08</v>
      </c>
      <c r="T31" s="399">
        <f>'[2]Sheet1 (final) (Revised)'!AM14</f>
        <v>1.14</v>
      </c>
      <c r="U31" s="351">
        <f t="shared" si="9"/>
        <v>0.05999999999999983</v>
      </c>
      <c r="V31" s="351">
        <f t="shared" si="10"/>
        <v>-0.1200000000000001</v>
      </c>
      <c r="W31" s="59"/>
      <c r="X31" s="351">
        <v>1.33</v>
      </c>
      <c r="Y31" s="400">
        <f>ROUND('[1]GRP 12M11 VS 12M10'!$E$30,2)</f>
        <v>1.1</v>
      </c>
      <c r="Z31" s="351">
        <f t="shared" si="11"/>
        <v>-0.22999999999999998</v>
      </c>
      <c r="AA31" s="31"/>
      <c r="AB31" s="31"/>
      <c r="AC31" s="31"/>
    </row>
    <row r="32" spans="20:29" ht="15">
      <c r="T32" s="16"/>
      <c r="U32" s="19"/>
      <c r="V32" s="19"/>
      <c r="W32" s="23"/>
      <c r="X32" s="19"/>
      <c r="Y32" s="350"/>
      <c r="Z32" s="19"/>
      <c r="AA32" s="23"/>
      <c r="AB32" s="31"/>
      <c r="AC32" s="31"/>
    </row>
    <row r="33" spans="20:27" ht="14.25">
      <c r="T33" s="350"/>
      <c r="U33" s="19"/>
      <c r="V33" s="19"/>
      <c r="W33" s="23"/>
      <c r="X33" s="19"/>
      <c r="Y33" s="350"/>
      <c r="Z33" s="19"/>
      <c r="AA33" s="23"/>
    </row>
    <row r="34" spans="20:27" ht="14.25">
      <c r="T34" s="350"/>
      <c r="U34" s="19"/>
      <c r="V34" s="19"/>
      <c r="W34" s="23"/>
      <c r="X34" s="19"/>
      <c r="Y34" s="350"/>
      <c r="Z34" s="19"/>
      <c r="AA34" s="23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4"/>
  <sheetViews>
    <sheetView zoomScale="80" zoomScaleNormal="80" zoomScalePageLayoutView="0" workbookViewId="0" topLeftCell="A1">
      <pane xSplit="3" ySplit="2" topLeftCell="O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20" sqref="Y20"/>
    </sheetView>
  </sheetViews>
  <sheetFormatPr defaultColWidth="9.140625" defaultRowHeight="12.75"/>
  <cols>
    <col min="1" max="2" width="2.8515625" style="22" customWidth="1"/>
    <col min="3" max="3" width="46.57421875" style="10" customWidth="1"/>
    <col min="4" max="4" width="8.421875" style="76" customWidth="1"/>
    <col min="5" max="7" width="8.421875" style="75" customWidth="1"/>
    <col min="8" max="8" width="3.7109375" style="75" customWidth="1"/>
    <col min="9" max="19" width="8.421875" style="75" customWidth="1"/>
    <col min="20" max="20" width="8.421875" style="121" customWidth="1"/>
    <col min="21" max="21" width="8.7109375" style="75" customWidth="1"/>
    <col min="22" max="22" width="9.421875" style="75" customWidth="1"/>
    <col min="23" max="23" width="3.28125" style="75" customWidth="1"/>
    <col min="24" max="24" width="9.421875" style="75" customWidth="1"/>
    <col min="25" max="25" width="9.421875" style="121" customWidth="1"/>
    <col min="26" max="26" width="9.421875" style="75" customWidth="1"/>
    <col min="27" max="16384" width="9.140625" style="22" customWidth="1"/>
  </cols>
  <sheetData>
    <row r="1" spans="1:26" s="42" customFormat="1" ht="20.25">
      <c r="A1" s="41" t="s">
        <v>25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W2" s="45"/>
      <c r="X2" s="323" t="s">
        <v>378</v>
      </c>
      <c r="Y2" s="323" t="s">
        <v>407</v>
      </c>
      <c r="Z2" s="323" t="s">
        <v>408</v>
      </c>
    </row>
    <row r="3" spans="1:26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17"/>
      <c r="X3" s="17"/>
      <c r="Y3" s="127"/>
      <c r="Z3" s="17"/>
    </row>
    <row r="4" spans="1:26" s="18" customFormat="1" ht="15">
      <c r="A4" s="47" t="s">
        <v>108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5"/>
      <c r="U4" s="17"/>
      <c r="V4" s="17"/>
      <c r="W4" s="17"/>
      <c r="X4" s="17"/>
      <c r="Y4" s="145"/>
      <c r="Z4" s="17"/>
    </row>
    <row r="5" spans="1:26" s="18" customFormat="1" ht="15">
      <c r="A5" s="31" t="s">
        <v>25</v>
      </c>
      <c r="D5" s="17">
        <v>1730</v>
      </c>
      <c r="E5" s="17">
        <v>2148</v>
      </c>
      <c r="F5" s="17">
        <v>2748</v>
      </c>
      <c r="G5" s="17">
        <f>Y5</f>
        <v>2806</v>
      </c>
      <c r="H5" s="17"/>
      <c r="I5" s="17">
        <v>586</v>
      </c>
      <c r="J5" s="17">
        <f>J6+J17+J20</f>
        <v>680</v>
      </c>
      <c r="K5" s="17">
        <v>437</v>
      </c>
      <c r="L5" s="17">
        <v>445</v>
      </c>
      <c r="M5" s="17">
        <v>647</v>
      </c>
      <c r="N5" s="17">
        <v>748</v>
      </c>
      <c r="O5" s="17">
        <v>730</v>
      </c>
      <c r="P5" s="17">
        <v>623</v>
      </c>
      <c r="Q5" s="17">
        <v>787</v>
      </c>
      <c r="R5" s="17">
        <f>R6+R17+R20</f>
        <v>639</v>
      </c>
      <c r="S5" s="17">
        <v>754</v>
      </c>
      <c r="T5" s="127">
        <f>T6+T17+T20</f>
        <v>626</v>
      </c>
      <c r="U5" s="17">
        <f>IF(AND(T5=0,S5=0),0,IF(OR(AND(T5&gt;0,S5&lt;=0),AND(T5&lt;0,S5&gt;=0)),"nm",IF(AND(T5&lt;0,S5&lt;0),IF(-(T5/S5-1)*100&lt;-100,"(&gt;100)",-(T5/S5-1)*100),IF((T5/S5-1)*100&gt;100,"&gt;100",(T5/S5-1)*100))))</f>
        <v>-16.9761273209549</v>
      </c>
      <c r="V5" s="17">
        <f>IF(AND(T5=0,P5=0),0,IF(OR(AND(T5&gt;0,P5&lt;=0),AND(T5&lt;0,P5&gt;=0)),"nm",IF(AND(T5&lt;0,P5&lt;0),IF(-(T5/P5-1)*100&lt;-100,"(&gt;100)",-(T5/P5-1)*100),IF((T5/P5-1)*100&gt;100,"&gt;100",(T5/P5-1)*100))))</f>
        <v>0.48154093097914075</v>
      </c>
      <c r="W5" s="17"/>
      <c r="X5" s="17">
        <v>2748</v>
      </c>
      <c r="Y5" s="127">
        <f>Y6+Y17+Y20</f>
        <v>2806</v>
      </c>
      <c r="Z5" s="17">
        <f>IF(AND(Y5=0,X5=0),0,IF(OR(AND(Y5&gt;0,X5&lt;=0),AND(Y5&lt;0,X5&gt;=0)),"nm",IF(AND(Y5&lt;0,X5&lt;0),IF(-(Y5/X5-1)*100&lt;-100,"(&gt;100)",-(Y5/X5-1)*100),IF((Y5/X5-1)*100&gt;100,"&gt;100",(Y5/X5-1)*100))))</f>
        <v>2.1106259097525504</v>
      </c>
    </row>
    <row r="6" spans="2:26" s="18" customFormat="1" ht="15">
      <c r="B6" s="31" t="s">
        <v>96</v>
      </c>
      <c r="D6" s="17">
        <v>1274</v>
      </c>
      <c r="E6" s="17">
        <v>1394</v>
      </c>
      <c r="F6" s="17">
        <v>1397</v>
      </c>
      <c r="G6" s="17">
        <f aca="true" t="shared" si="0" ref="G6:G23">Y6</f>
        <v>1542</v>
      </c>
      <c r="H6" s="17"/>
      <c r="I6" s="17">
        <v>317</v>
      </c>
      <c r="J6" s="17">
        <v>358</v>
      </c>
      <c r="K6" s="17">
        <v>361</v>
      </c>
      <c r="L6" s="17">
        <v>358</v>
      </c>
      <c r="M6" s="17">
        <v>341</v>
      </c>
      <c r="N6" s="17">
        <v>358</v>
      </c>
      <c r="O6" s="17">
        <v>340</v>
      </c>
      <c r="P6" s="17">
        <v>358</v>
      </c>
      <c r="Q6" s="17">
        <v>416</v>
      </c>
      <c r="R6" s="17">
        <f>SUM(R7:R16)</f>
        <v>387</v>
      </c>
      <c r="S6" s="17">
        <v>397</v>
      </c>
      <c r="T6" s="127">
        <f>SUM(T7:T16)</f>
        <v>342</v>
      </c>
      <c r="U6" s="17">
        <f aca="true" t="shared" si="1" ref="U6:U23">IF(AND(T6=0,S6=0),0,IF(OR(AND(T6&gt;0,S6&lt;=0),AND(T6&lt;0,S6&gt;=0)),"nm",IF(AND(T6&lt;0,S6&lt;0),IF(-(T6/S6-1)*100&lt;-100,"(&gt;100)",-(T6/S6-1)*100),IF((T6/S6-1)*100&gt;100,"&gt;100",(T6/S6-1)*100))))</f>
        <v>-13.85390428211587</v>
      </c>
      <c r="V6" s="17">
        <f aca="true" t="shared" si="2" ref="V6:V23">IF(AND(T6=0,P6=0),0,IF(OR(AND(T6&gt;0,P6&lt;=0),AND(T6&lt;0,P6&gt;=0)),"nm",IF(AND(T6&lt;0,P6&lt;0),IF(-(T6/P6-1)*100&lt;-100,"(&gt;100)",-(T6/P6-1)*100),IF((T6/P6-1)*100&gt;100,"&gt;100",(T6/P6-1)*100))))</f>
        <v>-4.469273743016755</v>
      </c>
      <c r="W6" s="17"/>
      <c r="X6" s="17">
        <v>1397</v>
      </c>
      <c r="Y6" s="127">
        <f>SUM(Y7:Y16)</f>
        <v>1542</v>
      </c>
      <c r="Z6" s="17">
        <f aca="true" t="shared" si="3" ref="Z6:Z23">IF(AND(Y6=0,X6=0),0,IF(OR(AND(Y6&gt;0,X6&lt;=0),AND(Y6&lt;0,X6&gt;=0)),"nm",IF(AND(Y6&lt;0,X6&lt;0),IF(-(Y6/X6-1)*100&lt;-100,"(&gt;100)",-(Y6/X6-1)*100),IF((Y6/X6-1)*100&gt;100,"&gt;100",(Y6/X6-1)*100))))</f>
        <v>10.37938439513242</v>
      </c>
    </row>
    <row r="7" spans="3:26" ht="14.25">
      <c r="C7" s="33" t="s">
        <v>30</v>
      </c>
      <c r="D7" s="75">
        <v>152</v>
      </c>
      <c r="E7" s="75">
        <v>170</v>
      </c>
      <c r="F7" s="75">
        <v>179</v>
      </c>
      <c r="G7" s="75">
        <f t="shared" si="0"/>
        <v>142</v>
      </c>
      <c r="I7" s="75">
        <v>28</v>
      </c>
      <c r="J7" s="75">
        <v>50</v>
      </c>
      <c r="K7" s="75">
        <v>51</v>
      </c>
      <c r="L7" s="75">
        <v>41</v>
      </c>
      <c r="M7" s="75">
        <v>42</v>
      </c>
      <c r="N7" s="75">
        <v>42</v>
      </c>
      <c r="O7" s="75">
        <v>45</v>
      </c>
      <c r="P7" s="75">
        <v>50</v>
      </c>
      <c r="Q7" s="75">
        <v>43</v>
      </c>
      <c r="R7" s="75">
        <v>34</v>
      </c>
      <c r="S7" s="75">
        <v>38</v>
      </c>
      <c r="T7" s="121">
        <f>Y7-Q7-R7-S7</f>
        <v>27</v>
      </c>
      <c r="U7" s="136">
        <f t="shared" si="1"/>
        <v>-28.947368421052634</v>
      </c>
      <c r="V7" s="75">
        <f t="shared" si="2"/>
        <v>-46</v>
      </c>
      <c r="X7" s="75">
        <v>179</v>
      </c>
      <c r="Y7" s="121">
        <v>142</v>
      </c>
      <c r="Z7" s="75">
        <f t="shared" si="3"/>
        <v>-20.67039106145251</v>
      </c>
    </row>
    <row r="8" spans="3:26" ht="14.25">
      <c r="C8" s="33" t="s">
        <v>31</v>
      </c>
      <c r="D8" s="75">
        <v>90</v>
      </c>
      <c r="E8" s="75">
        <v>146</v>
      </c>
      <c r="F8" s="75">
        <v>154</v>
      </c>
      <c r="G8" s="75">
        <f t="shared" si="0"/>
        <v>187</v>
      </c>
      <c r="I8" s="75">
        <v>17</v>
      </c>
      <c r="J8" s="75">
        <v>27</v>
      </c>
      <c r="K8" s="75">
        <v>43</v>
      </c>
      <c r="L8" s="75">
        <v>59</v>
      </c>
      <c r="M8" s="75">
        <v>27</v>
      </c>
      <c r="N8" s="75">
        <v>29</v>
      </c>
      <c r="O8" s="75">
        <v>38</v>
      </c>
      <c r="P8" s="75">
        <v>60</v>
      </c>
      <c r="Q8" s="75">
        <v>73</v>
      </c>
      <c r="R8" s="75">
        <v>44</v>
      </c>
      <c r="S8" s="75">
        <v>38</v>
      </c>
      <c r="T8" s="121">
        <f aca="true" t="shared" si="4" ref="T8:T16">Y8-Q8-R8-S8</f>
        <v>32</v>
      </c>
      <c r="U8" s="75">
        <f t="shared" si="1"/>
        <v>-15.789473684210531</v>
      </c>
      <c r="V8" s="75">
        <f t="shared" si="2"/>
        <v>-46.666666666666664</v>
      </c>
      <c r="X8" s="75">
        <v>154</v>
      </c>
      <c r="Y8" s="121">
        <v>187</v>
      </c>
      <c r="Z8" s="75">
        <f t="shared" si="3"/>
        <v>21.42857142857142</v>
      </c>
    </row>
    <row r="9" spans="3:26" ht="14.25">
      <c r="C9" s="33" t="s">
        <v>32</v>
      </c>
      <c r="D9" s="75">
        <v>225</v>
      </c>
      <c r="E9" s="75">
        <v>244</v>
      </c>
      <c r="F9" s="75">
        <v>227</v>
      </c>
      <c r="G9" s="75">
        <f t="shared" si="0"/>
        <v>284</v>
      </c>
      <c r="I9" s="75">
        <v>74</v>
      </c>
      <c r="J9" s="75">
        <v>59</v>
      </c>
      <c r="K9" s="75">
        <v>56</v>
      </c>
      <c r="L9" s="75">
        <v>55</v>
      </c>
      <c r="M9" s="75">
        <v>59</v>
      </c>
      <c r="N9" s="75">
        <v>57</v>
      </c>
      <c r="O9" s="75">
        <v>55</v>
      </c>
      <c r="P9" s="75">
        <v>56</v>
      </c>
      <c r="Q9" s="75">
        <v>63</v>
      </c>
      <c r="R9" s="75">
        <v>66</v>
      </c>
      <c r="S9" s="75">
        <v>81</v>
      </c>
      <c r="T9" s="121">
        <f t="shared" si="4"/>
        <v>74</v>
      </c>
      <c r="U9" s="75">
        <f t="shared" si="1"/>
        <v>-8.64197530864198</v>
      </c>
      <c r="V9" s="75">
        <f t="shared" si="2"/>
        <v>32.14285714285714</v>
      </c>
      <c r="X9" s="75">
        <v>227</v>
      </c>
      <c r="Y9" s="121">
        <v>284</v>
      </c>
      <c r="Z9" s="75">
        <f t="shared" si="3"/>
        <v>25.110132158590304</v>
      </c>
    </row>
    <row r="10" spans="3:26" ht="14.25">
      <c r="C10" s="33" t="s">
        <v>33</v>
      </c>
      <c r="D10" s="75">
        <v>299</v>
      </c>
      <c r="E10" s="75">
        <v>375</v>
      </c>
      <c r="F10" s="75">
        <v>333</v>
      </c>
      <c r="G10" s="75">
        <f t="shared" si="0"/>
        <v>359</v>
      </c>
      <c r="I10" s="75">
        <v>96</v>
      </c>
      <c r="J10" s="75">
        <v>108</v>
      </c>
      <c r="K10" s="75">
        <v>86</v>
      </c>
      <c r="L10" s="75">
        <v>85</v>
      </c>
      <c r="M10" s="75">
        <v>100</v>
      </c>
      <c r="N10" s="75">
        <v>101</v>
      </c>
      <c r="O10" s="75">
        <v>80</v>
      </c>
      <c r="P10" s="75">
        <v>52</v>
      </c>
      <c r="Q10" s="75">
        <v>93</v>
      </c>
      <c r="R10" s="75">
        <v>95</v>
      </c>
      <c r="S10" s="75">
        <v>103</v>
      </c>
      <c r="T10" s="121">
        <f t="shared" si="4"/>
        <v>68</v>
      </c>
      <c r="U10" s="75">
        <f>IF(AND(T10=0,S10=0),0,IF(OR(AND(T10&gt;0,S10&lt;=0),AND(T10&lt;0,S10&gt;=0)),"nm",IF(AND(T10&lt;0,S10&lt;0),IF(-(T10/S10-1)*100&lt;-100,"(&gt;100)",-(T10/S10-1)*100),IF((T10/S10-1)*100&gt;100,"&gt;100",(T10/S10-1)*100))))</f>
        <v>-33.98058252427184</v>
      </c>
      <c r="V10" s="75">
        <f>IF(AND(T10=0,P10=0),0,IF(OR(AND(T10&gt;0,P10&lt;=0),AND(T10&lt;0,P10&gt;=0)),"nm",IF(AND(T10&lt;0,P10&lt;0),IF(-(T10/P10-1)*100&lt;-100,"(&gt;100)",-(T10/P10-1)*100),IF((T10/P10-1)*100&gt;100,"&gt;100",(T10/P10-1)*100))))</f>
        <v>30.76923076923077</v>
      </c>
      <c r="X10" s="75">
        <v>333</v>
      </c>
      <c r="Y10" s="121">
        <v>359</v>
      </c>
      <c r="Z10" s="75">
        <f>IF(AND(Y10=0,X10=0),0,IF(OR(AND(Y10&gt;0,X10&lt;=0),AND(Y10&lt;0,X10&gt;=0)),"nm",IF(AND(Y10&lt;0,X10&lt;0),IF(-(Y10/X10-1)*100&lt;-100,"(&gt;100)",-(Y10/X10-1)*100),IF((Y10/X10-1)*100&gt;100,"&gt;100",(Y10/X10-1)*100))))</f>
        <v>7.8078078078078095</v>
      </c>
    </row>
    <row r="11" spans="3:26" ht="14.25">
      <c r="C11" s="33" t="s">
        <v>34</v>
      </c>
      <c r="D11" s="75">
        <v>49</v>
      </c>
      <c r="E11" s="75">
        <v>57</v>
      </c>
      <c r="F11" s="75">
        <v>59</v>
      </c>
      <c r="G11" s="75">
        <f t="shared" si="0"/>
        <v>71</v>
      </c>
      <c r="I11" s="75">
        <v>15</v>
      </c>
      <c r="J11" s="75">
        <v>14</v>
      </c>
      <c r="K11" s="75">
        <v>14</v>
      </c>
      <c r="L11" s="75">
        <v>14</v>
      </c>
      <c r="M11" s="75">
        <v>13</v>
      </c>
      <c r="N11" s="75">
        <v>16</v>
      </c>
      <c r="O11" s="75">
        <v>14</v>
      </c>
      <c r="P11" s="75">
        <v>16</v>
      </c>
      <c r="Q11" s="75">
        <v>20</v>
      </c>
      <c r="R11" s="75">
        <v>16</v>
      </c>
      <c r="S11" s="75">
        <v>18</v>
      </c>
      <c r="T11" s="121">
        <f t="shared" si="4"/>
        <v>17</v>
      </c>
      <c r="U11" s="75">
        <f t="shared" si="1"/>
        <v>-5.555555555555558</v>
      </c>
      <c r="V11" s="75">
        <f t="shared" si="2"/>
        <v>6.25</v>
      </c>
      <c r="X11" s="75">
        <v>59</v>
      </c>
      <c r="Y11" s="121">
        <v>71</v>
      </c>
      <c r="Z11" s="136">
        <f t="shared" si="3"/>
        <v>20.338983050847446</v>
      </c>
    </row>
    <row r="12" spans="3:26" ht="14.25">
      <c r="C12" s="33" t="s">
        <v>35</v>
      </c>
      <c r="D12" s="75">
        <v>81</v>
      </c>
      <c r="E12" s="75">
        <v>84</v>
      </c>
      <c r="F12" s="75">
        <v>85</v>
      </c>
      <c r="G12" s="75">
        <f t="shared" si="0"/>
        <v>82</v>
      </c>
      <c r="I12" s="75">
        <v>20</v>
      </c>
      <c r="J12" s="75">
        <v>22</v>
      </c>
      <c r="K12" s="75">
        <v>21</v>
      </c>
      <c r="L12" s="75">
        <v>21</v>
      </c>
      <c r="M12" s="75">
        <v>20</v>
      </c>
      <c r="N12" s="75">
        <v>22</v>
      </c>
      <c r="O12" s="75">
        <v>20</v>
      </c>
      <c r="P12" s="75">
        <v>23</v>
      </c>
      <c r="Q12" s="75">
        <v>20</v>
      </c>
      <c r="R12" s="75">
        <v>22</v>
      </c>
      <c r="S12" s="75">
        <v>23</v>
      </c>
      <c r="T12" s="121">
        <f t="shared" si="4"/>
        <v>17</v>
      </c>
      <c r="U12" s="75">
        <f t="shared" si="1"/>
        <v>-26.086956521739136</v>
      </c>
      <c r="V12" s="75">
        <f t="shared" si="2"/>
        <v>-26.086956521739136</v>
      </c>
      <c r="X12" s="75">
        <v>85</v>
      </c>
      <c r="Y12" s="121">
        <v>82</v>
      </c>
      <c r="Z12" s="75">
        <f t="shared" si="3"/>
        <v>-3.529411764705881</v>
      </c>
    </row>
    <row r="13" spans="3:26" ht="15.75" customHeight="1">
      <c r="C13" s="33" t="s">
        <v>36</v>
      </c>
      <c r="D13" s="75">
        <v>143</v>
      </c>
      <c r="E13" s="75">
        <v>143</v>
      </c>
      <c r="F13" s="75">
        <v>149</v>
      </c>
      <c r="G13" s="75">
        <f t="shared" si="0"/>
        <v>154</v>
      </c>
      <c r="I13" s="75">
        <v>33</v>
      </c>
      <c r="J13" s="75">
        <v>37</v>
      </c>
      <c r="K13" s="75">
        <v>37</v>
      </c>
      <c r="L13" s="75">
        <v>36</v>
      </c>
      <c r="M13" s="75">
        <v>35</v>
      </c>
      <c r="N13" s="75">
        <v>37</v>
      </c>
      <c r="O13" s="75">
        <v>37</v>
      </c>
      <c r="P13" s="75">
        <v>40</v>
      </c>
      <c r="Q13" s="75">
        <v>34</v>
      </c>
      <c r="R13" s="75">
        <v>37</v>
      </c>
      <c r="S13" s="75">
        <v>35</v>
      </c>
      <c r="T13" s="121">
        <f t="shared" si="4"/>
        <v>48</v>
      </c>
      <c r="U13" s="75">
        <f t="shared" si="1"/>
        <v>37.142857142857146</v>
      </c>
      <c r="V13" s="75">
        <f t="shared" si="2"/>
        <v>19.999999999999996</v>
      </c>
      <c r="X13" s="75">
        <v>149</v>
      </c>
      <c r="Y13" s="121">
        <v>154</v>
      </c>
      <c r="Z13" s="75">
        <f t="shared" si="3"/>
        <v>3.3557046979865834</v>
      </c>
    </row>
    <row r="14" spans="3:26" ht="14.25">
      <c r="C14" s="33" t="s">
        <v>37</v>
      </c>
      <c r="D14" s="75">
        <v>32</v>
      </c>
      <c r="E14" s="75">
        <v>20</v>
      </c>
      <c r="F14" s="75">
        <v>22</v>
      </c>
      <c r="G14" s="75">
        <f t="shared" si="0"/>
        <v>16</v>
      </c>
      <c r="I14" s="75">
        <v>5</v>
      </c>
      <c r="J14" s="75">
        <v>6</v>
      </c>
      <c r="K14" s="75">
        <v>5</v>
      </c>
      <c r="L14" s="75">
        <v>4</v>
      </c>
      <c r="M14" s="75">
        <v>5</v>
      </c>
      <c r="N14" s="75">
        <v>6</v>
      </c>
      <c r="O14" s="75">
        <v>5</v>
      </c>
      <c r="P14" s="75">
        <v>6</v>
      </c>
      <c r="Q14" s="75">
        <v>5</v>
      </c>
      <c r="R14" s="75">
        <v>6</v>
      </c>
      <c r="S14" s="75">
        <v>5</v>
      </c>
      <c r="T14" s="121">
        <f t="shared" si="4"/>
        <v>0</v>
      </c>
      <c r="U14" s="75">
        <f t="shared" si="1"/>
        <v>-100</v>
      </c>
      <c r="V14" s="75">
        <f t="shared" si="2"/>
        <v>-100</v>
      </c>
      <c r="X14" s="75">
        <v>22</v>
      </c>
      <c r="Y14" s="121">
        <v>16</v>
      </c>
      <c r="Z14" s="136">
        <f t="shared" si="3"/>
        <v>-27.27272727272727</v>
      </c>
    </row>
    <row r="15" spans="3:26" ht="14.25">
      <c r="C15" s="33" t="s">
        <v>38</v>
      </c>
      <c r="D15" s="75">
        <v>137</v>
      </c>
      <c r="E15" s="75">
        <v>101</v>
      </c>
      <c r="F15" s="75">
        <v>136</v>
      </c>
      <c r="G15" s="75">
        <f t="shared" si="0"/>
        <v>192</v>
      </c>
      <c r="I15" s="75">
        <v>16</v>
      </c>
      <c r="J15" s="75">
        <v>21</v>
      </c>
      <c r="K15" s="75">
        <v>34</v>
      </c>
      <c r="L15" s="75">
        <v>30</v>
      </c>
      <c r="M15" s="75">
        <v>27</v>
      </c>
      <c r="N15" s="75">
        <v>34</v>
      </c>
      <c r="O15" s="75">
        <v>31</v>
      </c>
      <c r="P15" s="75">
        <v>44</v>
      </c>
      <c r="Q15" s="75">
        <v>51</v>
      </c>
      <c r="R15" s="75">
        <v>52</v>
      </c>
      <c r="S15" s="75">
        <v>42</v>
      </c>
      <c r="T15" s="121">
        <f t="shared" si="4"/>
        <v>47</v>
      </c>
      <c r="U15" s="75">
        <f t="shared" si="1"/>
        <v>11.904761904761907</v>
      </c>
      <c r="V15" s="75">
        <f t="shared" si="2"/>
        <v>6.818181818181812</v>
      </c>
      <c r="X15" s="75">
        <v>136</v>
      </c>
      <c r="Y15" s="121">
        <v>192</v>
      </c>
      <c r="Z15" s="136">
        <f>IF(AND(Y15=0,X15=0),0,IF(OR(AND(Y15&gt;0,X15&lt;=0),AND(Y15&lt;0,X15&gt;=0)),"nm",IF(AND(Y15&lt;0,X15&lt;0),IF(-(Y15/X15-1)*100&lt;-100,"(&gt;100)",-(Y15/X15-1)*100),IF((Y15/X15-1)*100&gt;100,"&gt;100",(Y15/X15-1)*100))))</f>
        <v>41.176470588235304</v>
      </c>
    </row>
    <row r="16" spans="3:26" ht="14.25">
      <c r="C16" s="33" t="s">
        <v>39</v>
      </c>
      <c r="D16" s="75">
        <v>66</v>
      </c>
      <c r="E16" s="75">
        <v>54</v>
      </c>
      <c r="F16" s="75">
        <v>53</v>
      </c>
      <c r="G16" s="75">
        <f t="shared" si="0"/>
        <v>55</v>
      </c>
      <c r="I16" s="75">
        <v>13</v>
      </c>
      <c r="J16" s="75">
        <v>14</v>
      </c>
      <c r="K16" s="75">
        <v>14</v>
      </c>
      <c r="L16" s="75">
        <v>13</v>
      </c>
      <c r="M16" s="75">
        <v>13</v>
      </c>
      <c r="N16" s="75">
        <v>14</v>
      </c>
      <c r="O16" s="75">
        <v>15</v>
      </c>
      <c r="P16" s="75">
        <v>11</v>
      </c>
      <c r="Q16" s="75">
        <v>14</v>
      </c>
      <c r="R16" s="75">
        <v>15</v>
      </c>
      <c r="S16" s="75">
        <v>14</v>
      </c>
      <c r="T16" s="121">
        <f t="shared" si="4"/>
        <v>12</v>
      </c>
      <c r="U16" s="75">
        <f t="shared" si="1"/>
        <v>-14.28571428571429</v>
      </c>
      <c r="V16" s="75">
        <f>IF(AND(T16=0,P16=0),0,IF(OR(AND(T16&gt;0,P16&lt;=0),AND(T16&lt;0,P16&gt;=0)),"nm",IF(AND(T16&lt;0,P16&lt;0),IF(-(T16/P16-1)*100&lt;-100,"(&gt;100)",-(T16/P16-1)*100),IF((T16/P16-1)*100&gt;100,"&gt;100",(T16/P16-1)*100))))</f>
        <v>9.090909090909083</v>
      </c>
      <c r="X16" s="75">
        <v>53</v>
      </c>
      <c r="Y16" s="121">
        <v>55</v>
      </c>
      <c r="Z16" s="75">
        <f t="shared" si="3"/>
        <v>3.7735849056603765</v>
      </c>
    </row>
    <row r="17" spans="2:26" s="18" customFormat="1" ht="15">
      <c r="B17" s="31" t="s">
        <v>340</v>
      </c>
      <c r="D17" s="17">
        <v>23</v>
      </c>
      <c r="E17" s="17">
        <v>433</v>
      </c>
      <c r="F17" s="17">
        <v>895</v>
      </c>
      <c r="G17" s="17">
        <f t="shared" si="0"/>
        <v>680</v>
      </c>
      <c r="H17" s="17"/>
      <c r="I17" s="17">
        <v>150</v>
      </c>
      <c r="J17" s="17">
        <v>172</v>
      </c>
      <c r="K17" s="17">
        <v>56</v>
      </c>
      <c r="L17" s="17">
        <v>55</v>
      </c>
      <c r="M17" s="17">
        <v>230</v>
      </c>
      <c r="N17" s="17">
        <v>278</v>
      </c>
      <c r="O17" s="17">
        <v>223</v>
      </c>
      <c r="P17" s="17">
        <v>164</v>
      </c>
      <c r="Q17" s="17">
        <v>258</v>
      </c>
      <c r="R17" s="17">
        <f>SUM(R18:R19)</f>
        <v>146</v>
      </c>
      <c r="S17" s="17">
        <v>143</v>
      </c>
      <c r="T17" s="127">
        <f>SUM(T18:T19)</f>
        <v>133</v>
      </c>
      <c r="U17" s="137">
        <f t="shared" si="1"/>
        <v>-6.99300699300699</v>
      </c>
      <c r="V17" s="17">
        <f t="shared" si="2"/>
        <v>-18.90243902439024</v>
      </c>
      <c r="W17" s="17"/>
      <c r="X17" s="17">
        <v>895</v>
      </c>
      <c r="Y17" s="127">
        <f>SUM(Y18:Y19)</f>
        <v>680</v>
      </c>
      <c r="Z17" s="137">
        <f t="shared" si="3"/>
        <v>-24.022346368715088</v>
      </c>
    </row>
    <row r="18" spans="2:26" ht="15">
      <c r="B18" s="31"/>
      <c r="C18" s="33" t="s">
        <v>41</v>
      </c>
      <c r="D18" s="75">
        <v>-187</v>
      </c>
      <c r="E18" s="75">
        <v>700</v>
      </c>
      <c r="F18" s="75">
        <v>915</v>
      </c>
      <c r="G18" s="75">
        <f t="shared" si="0"/>
        <v>698</v>
      </c>
      <c r="I18" s="75">
        <v>204</v>
      </c>
      <c r="J18" s="75">
        <v>234</v>
      </c>
      <c r="K18" s="75">
        <v>83</v>
      </c>
      <c r="L18" s="75">
        <v>179</v>
      </c>
      <c r="M18" s="75">
        <v>260</v>
      </c>
      <c r="N18" s="75">
        <v>266</v>
      </c>
      <c r="O18" s="75">
        <v>235</v>
      </c>
      <c r="P18" s="75">
        <v>154</v>
      </c>
      <c r="Q18" s="75">
        <v>269</v>
      </c>
      <c r="R18" s="75">
        <v>146</v>
      </c>
      <c r="S18" s="75">
        <v>138</v>
      </c>
      <c r="T18" s="121">
        <f>Y18-Q18-R18-S18</f>
        <v>145</v>
      </c>
      <c r="U18" s="136">
        <f t="shared" si="1"/>
        <v>5.072463768115942</v>
      </c>
      <c r="V18" s="75">
        <f t="shared" si="2"/>
        <v>-5.844155844155841</v>
      </c>
      <c r="X18" s="75">
        <v>915</v>
      </c>
      <c r="Y18" s="121">
        <v>698</v>
      </c>
      <c r="Z18" s="136">
        <f t="shared" si="3"/>
        <v>-23.715846994535518</v>
      </c>
    </row>
    <row r="19" spans="2:26" ht="15">
      <c r="B19" s="31"/>
      <c r="C19" s="33" t="s">
        <v>42</v>
      </c>
      <c r="D19" s="75">
        <v>210</v>
      </c>
      <c r="E19" s="75">
        <v>-267</v>
      </c>
      <c r="F19" s="75">
        <v>-20</v>
      </c>
      <c r="G19" s="75">
        <f t="shared" si="0"/>
        <v>-18</v>
      </c>
      <c r="I19" s="75">
        <v>-54</v>
      </c>
      <c r="J19" s="75">
        <v>-62</v>
      </c>
      <c r="K19" s="75">
        <v>-27</v>
      </c>
      <c r="L19" s="75">
        <v>-124</v>
      </c>
      <c r="M19" s="75">
        <v>-30</v>
      </c>
      <c r="N19" s="75">
        <v>12</v>
      </c>
      <c r="O19" s="75">
        <v>-12</v>
      </c>
      <c r="P19" s="75">
        <v>10</v>
      </c>
      <c r="Q19" s="75">
        <v>-11</v>
      </c>
      <c r="R19" s="75">
        <v>0</v>
      </c>
      <c r="S19" s="75">
        <v>5</v>
      </c>
      <c r="T19" s="121">
        <f>Y19-Q19-R19-S19</f>
        <v>-12</v>
      </c>
      <c r="U19" s="136" t="str">
        <f t="shared" si="1"/>
        <v>nm</v>
      </c>
      <c r="V19" s="75" t="str">
        <f t="shared" si="2"/>
        <v>nm</v>
      </c>
      <c r="X19" s="75">
        <v>-20</v>
      </c>
      <c r="Y19" s="121">
        <v>-18</v>
      </c>
      <c r="Z19" s="136">
        <f t="shared" si="3"/>
        <v>9.999999999999998</v>
      </c>
    </row>
    <row r="20" spans="2:26" s="18" customFormat="1" ht="14.25" customHeight="1">
      <c r="B20" s="31" t="s">
        <v>26</v>
      </c>
      <c r="D20" s="17">
        <v>433</v>
      </c>
      <c r="E20" s="17">
        <v>321</v>
      </c>
      <c r="F20" s="17">
        <v>456</v>
      </c>
      <c r="G20" s="17">
        <f t="shared" si="0"/>
        <v>584</v>
      </c>
      <c r="H20" s="17"/>
      <c r="I20" s="17">
        <v>119</v>
      </c>
      <c r="J20" s="17">
        <v>150</v>
      </c>
      <c r="K20" s="17">
        <v>20</v>
      </c>
      <c r="L20" s="17">
        <v>32</v>
      </c>
      <c r="M20" s="17">
        <v>76</v>
      </c>
      <c r="N20" s="17">
        <v>112</v>
      </c>
      <c r="O20" s="17">
        <v>167</v>
      </c>
      <c r="P20" s="17">
        <v>101</v>
      </c>
      <c r="Q20" s="17">
        <v>113</v>
      </c>
      <c r="R20" s="171">
        <f>SUM(R21:R23)</f>
        <v>106</v>
      </c>
      <c r="S20" s="171">
        <v>214</v>
      </c>
      <c r="T20" s="401">
        <f>SUM(T21:T23)</f>
        <v>151</v>
      </c>
      <c r="U20" s="137">
        <f t="shared" si="1"/>
        <v>-29.439252336448597</v>
      </c>
      <c r="V20" s="17">
        <f t="shared" si="2"/>
        <v>49.504950495049506</v>
      </c>
      <c r="W20" s="17"/>
      <c r="X20" s="17">
        <v>456</v>
      </c>
      <c r="Y20" s="401">
        <f>SUM(Y21:Y23)</f>
        <v>584</v>
      </c>
      <c r="Z20" s="137">
        <f t="shared" si="3"/>
        <v>28.07017543859649</v>
      </c>
    </row>
    <row r="21" spans="3:26" ht="14.25">
      <c r="C21" s="33" t="s">
        <v>40</v>
      </c>
      <c r="D21" s="75">
        <v>367</v>
      </c>
      <c r="E21" s="75">
        <v>254</v>
      </c>
      <c r="F21" s="75">
        <v>310</v>
      </c>
      <c r="G21" s="75">
        <f t="shared" si="0"/>
        <v>454</v>
      </c>
      <c r="I21" s="75">
        <v>106</v>
      </c>
      <c r="J21" s="75">
        <v>138</v>
      </c>
      <c r="K21" s="75">
        <v>7</v>
      </c>
      <c r="L21" s="75">
        <v>3</v>
      </c>
      <c r="M21" s="75">
        <v>50</v>
      </c>
      <c r="N21" s="75">
        <v>98</v>
      </c>
      <c r="O21" s="75">
        <v>123</v>
      </c>
      <c r="P21" s="75">
        <v>39</v>
      </c>
      <c r="Q21" s="75">
        <v>84</v>
      </c>
      <c r="R21" s="123">
        <v>82</v>
      </c>
      <c r="S21" s="123">
        <v>152</v>
      </c>
      <c r="T21" s="124">
        <f>Y21-Q21-R21-S21</f>
        <v>136</v>
      </c>
      <c r="U21" s="136">
        <f t="shared" si="1"/>
        <v>-10.526315789473683</v>
      </c>
      <c r="V21" s="75" t="str">
        <f t="shared" si="2"/>
        <v>&gt;100</v>
      </c>
      <c r="X21" s="75">
        <v>310</v>
      </c>
      <c r="Y21" s="124">
        <v>454</v>
      </c>
      <c r="Z21" s="136">
        <f t="shared" si="3"/>
        <v>46.451612903225815</v>
      </c>
    </row>
    <row r="22" spans="3:26" ht="14.25">
      <c r="C22" s="33" t="s">
        <v>43</v>
      </c>
      <c r="D22" s="75">
        <v>5</v>
      </c>
      <c r="E22" s="75">
        <v>13</v>
      </c>
      <c r="F22" s="75">
        <v>103</v>
      </c>
      <c r="G22" s="75">
        <f t="shared" si="0"/>
        <v>19</v>
      </c>
      <c r="I22" s="75">
        <v>0</v>
      </c>
      <c r="J22" s="75">
        <v>0</v>
      </c>
      <c r="K22" s="75">
        <v>0</v>
      </c>
      <c r="L22" s="75">
        <v>13</v>
      </c>
      <c r="M22" s="75">
        <v>14</v>
      </c>
      <c r="N22" s="75">
        <v>3</v>
      </c>
      <c r="O22" s="75">
        <v>34</v>
      </c>
      <c r="P22" s="75">
        <v>52</v>
      </c>
      <c r="Q22" s="75">
        <v>6</v>
      </c>
      <c r="R22" s="123">
        <v>9</v>
      </c>
      <c r="S22" s="123">
        <v>1</v>
      </c>
      <c r="T22" s="124">
        <f>Y22-Q22-R22-S22</f>
        <v>3</v>
      </c>
      <c r="U22" s="136" t="str">
        <f t="shared" si="1"/>
        <v>&gt;100</v>
      </c>
      <c r="V22" s="75">
        <f t="shared" si="2"/>
        <v>-94.23076923076923</v>
      </c>
      <c r="X22" s="75">
        <v>103</v>
      </c>
      <c r="Y22" s="124">
        <v>19</v>
      </c>
      <c r="Z22" s="136">
        <f t="shared" si="3"/>
        <v>-81.55339805825243</v>
      </c>
    </row>
    <row r="23" spans="3:26" ht="14.25">
      <c r="C23" s="33" t="s">
        <v>44</v>
      </c>
      <c r="D23" s="75">
        <v>61</v>
      </c>
      <c r="E23" s="75">
        <v>54</v>
      </c>
      <c r="F23" s="75">
        <v>43</v>
      </c>
      <c r="G23" s="75">
        <f t="shared" si="0"/>
        <v>111</v>
      </c>
      <c r="I23" s="75">
        <v>13</v>
      </c>
      <c r="J23" s="75">
        <v>12</v>
      </c>
      <c r="K23" s="75">
        <v>13</v>
      </c>
      <c r="L23" s="75">
        <v>16</v>
      </c>
      <c r="M23" s="75">
        <v>12</v>
      </c>
      <c r="N23" s="75">
        <v>11</v>
      </c>
      <c r="O23" s="75">
        <v>10</v>
      </c>
      <c r="P23" s="75">
        <v>10</v>
      </c>
      <c r="Q23" s="75">
        <v>23</v>
      </c>
      <c r="R23" s="123">
        <v>15</v>
      </c>
      <c r="S23" s="123">
        <v>61</v>
      </c>
      <c r="T23" s="124">
        <f>Y23-Q23-R23-S23</f>
        <v>12</v>
      </c>
      <c r="U23" s="136">
        <f t="shared" si="1"/>
        <v>-80.32786885245902</v>
      </c>
      <c r="V23" s="75">
        <f t="shared" si="2"/>
        <v>19.999999999999996</v>
      </c>
      <c r="X23" s="75">
        <v>43</v>
      </c>
      <c r="Y23" s="124">
        <v>111</v>
      </c>
      <c r="Z23" s="136" t="str">
        <f t="shared" si="3"/>
        <v>&gt;100</v>
      </c>
    </row>
    <row r="24" spans="3:26" ht="14.25">
      <c r="C24" s="22"/>
      <c r="T24" s="146"/>
      <c r="U24" s="136"/>
      <c r="X24" s="180"/>
      <c r="Y24" s="146"/>
      <c r="Z24" s="13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1"/>
  <sheetViews>
    <sheetView zoomScale="80" zoomScaleNormal="80" zoomScalePageLayoutView="0" workbookViewId="0" topLeftCell="A1">
      <pane xSplit="3" ySplit="2" topLeftCell="N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17" sqref="T17"/>
    </sheetView>
  </sheetViews>
  <sheetFormatPr defaultColWidth="9.140625" defaultRowHeight="12.75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bestFit="1" customWidth="1"/>
    <col min="5" max="5" width="9.140625" style="75" customWidth="1"/>
    <col min="6" max="6" width="9.140625" style="75" bestFit="1" customWidth="1"/>
    <col min="7" max="7" width="9.140625" style="75" customWidth="1"/>
    <col min="8" max="8" width="3.57421875" style="75" customWidth="1"/>
    <col min="9" max="10" width="8.7109375" style="75" bestFit="1" customWidth="1"/>
    <col min="11" max="13" width="8.57421875" style="75" customWidth="1"/>
    <col min="14" max="14" width="8.7109375" style="75" bestFit="1" customWidth="1"/>
    <col min="15" max="19" width="8.7109375" style="75" customWidth="1"/>
    <col min="20" max="20" width="8.7109375" style="121" bestFit="1" customWidth="1"/>
    <col min="21" max="21" width="8.00390625" style="75" bestFit="1" customWidth="1"/>
    <col min="22" max="22" width="7.7109375" style="75" customWidth="1"/>
    <col min="23" max="23" width="4.28125" style="75" customWidth="1"/>
    <col min="24" max="24" width="8.57421875" style="75" customWidth="1"/>
    <col min="25" max="25" width="8.57421875" style="121" customWidth="1"/>
    <col min="26" max="26" width="8.421875" style="75" customWidth="1"/>
    <col min="27" max="16384" width="9.140625" style="22" customWidth="1"/>
  </cols>
  <sheetData>
    <row r="1" spans="1:26" s="42" customFormat="1" ht="20.25">
      <c r="A1" s="41" t="s">
        <v>0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W2" s="45"/>
      <c r="X2" s="323" t="s">
        <v>378</v>
      </c>
      <c r="Y2" s="323" t="s">
        <v>407</v>
      </c>
      <c r="Z2" s="323" t="s">
        <v>408</v>
      </c>
    </row>
    <row r="3" spans="1:26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32"/>
      <c r="X3" s="17"/>
      <c r="Y3" s="127"/>
      <c r="Z3" s="17"/>
    </row>
    <row r="4" spans="1:26" s="24" customFormat="1" ht="14.25" customHeight="1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27"/>
      <c r="U4" s="17"/>
      <c r="V4" s="17"/>
      <c r="W4" s="32"/>
      <c r="X4" s="17"/>
      <c r="Y4" s="127"/>
      <c r="Z4" s="17"/>
    </row>
    <row r="5" spans="1:26" s="18" customFormat="1" ht="15">
      <c r="A5" s="31" t="s">
        <v>0</v>
      </c>
      <c r="D5" s="17">
        <v>2610</v>
      </c>
      <c r="E5" s="17">
        <v>2604</v>
      </c>
      <c r="F5" s="17">
        <v>2925</v>
      </c>
      <c r="G5" s="17">
        <f>Y5</f>
        <v>3303</v>
      </c>
      <c r="H5" s="17"/>
      <c r="I5" s="17">
        <v>638</v>
      </c>
      <c r="J5" s="17">
        <v>631</v>
      </c>
      <c r="K5" s="17">
        <v>635</v>
      </c>
      <c r="L5" s="17">
        <v>700</v>
      </c>
      <c r="M5" s="17">
        <v>702</v>
      </c>
      <c r="N5" s="17">
        <v>717</v>
      </c>
      <c r="O5" s="17">
        <v>726</v>
      </c>
      <c r="P5" s="17">
        <v>780</v>
      </c>
      <c r="Q5" s="17">
        <f>SUM(Q6:Q7)</f>
        <v>773</v>
      </c>
      <c r="R5" s="17">
        <v>798</v>
      </c>
      <c r="S5" s="17">
        <v>847</v>
      </c>
      <c r="T5" s="127">
        <f>SUM(T6:T7)</f>
        <v>885</v>
      </c>
      <c r="U5" s="106">
        <f>IF(AND(T5=0,S5=0),0,IF(OR(AND(T5&gt;0,S5&lt;=0),AND(T5&lt;0,S5&gt;=0)),"nm",IF(AND(T5&lt;0,S5&lt;0),IF(-(T5/S5-1)*100&lt;-100,"(&gt;100)",-(T5/S5-1)*100),IF((T5/S5-1)*100&gt;100,"&gt;100",(T5/S5-1)*100))))</f>
        <v>4.4864226682408415</v>
      </c>
      <c r="V5" s="137">
        <f aca="true" t="shared" si="0" ref="V5:V11">IF(AND(T5=0,P5=0),0,IF(OR(AND(T5&gt;0,P5&lt;=0),AND(T5&lt;0,P5&gt;=0)),"nm",IF(AND(T5&lt;0,P5&lt;0),IF(-(T5/P5-1)*100&lt;-100,"(&gt;100)",-(T5/P5-1)*100),IF((T5/P5-1)*100&gt;100,"&gt;100",(T5/P5-1)*100))))</f>
        <v>13.461538461538458</v>
      </c>
      <c r="W5" s="17"/>
      <c r="X5" s="17">
        <v>2925</v>
      </c>
      <c r="Y5" s="127">
        <f>SUM(Y6:Y7)</f>
        <v>3303</v>
      </c>
      <c r="Z5" s="106">
        <f>IF(AND(Y5=0,X5=0),0,IF(OR(AND(Y5&gt;0,X5&lt;=0),AND(Y5&lt;0,X5&gt;=0)),"nm",IF(AND(Y5&lt;0,X5&lt;0),IF(-(Y5/X5-1)*100&lt;-100,"(&gt;100)",-(Y5/X5-1)*100),IF((Y5/X5-1)*100&gt;100,"&gt;100",(Y5/X5-1)*100))))</f>
        <v>12.923076923076927</v>
      </c>
    </row>
    <row r="6" spans="2:26" s="18" customFormat="1" ht="15">
      <c r="B6" s="31" t="s">
        <v>45</v>
      </c>
      <c r="D6" s="17">
        <v>1256</v>
      </c>
      <c r="E6" s="17">
        <v>1292</v>
      </c>
      <c r="F6" s="17">
        <v>1422</v>
      </c>
      <c r="G6" s="17">
        <f aca="true" t="shared" si="1" ref="G6:G17">Y6</f>
        <v>1712</v>
      </c>
      <c r="H6" s="17"/>
      <c r="I6" s="17">
        <v>327</v>
      </c>
      <c r="J6" s="17">
        <v>330</v>
      </c>
      <c r="K6" s="17">
        <v>322</v>
      </c>
      <c r="L6" s="17">
        <v>313</v>
      </c>
      <c r="M6" s="17">
        <v>338</v>
      </c>
      <c r="N6" s="17">
        <v>362</v>
      </c>
      <c r="O6" s="17">
        <v>360</v>
      </c>
      <c r="P6" s="17">
        <v>362</v>
      </c>
      <c r="Q6" s="17">
        <v>405</v>
      </c>
      <c r="R6" s="17">
        <v>423</v>
      </c>
      <c r="S6" s="17">
        <v>444</v>
      </c>
      <c r="T6" s="127">
        <f>Y6-Q6-R6-S6</f>
        <v>440</v>
      </c>
      <c r="U6" s="106">
        <f aca="true" t="shared" si="2" ref="U6:U11">IF(AND(T6=0,S6=0),0,IF(OR(AND(T6&gt;0,S6&lt;=0),AND(T6&lt;0,S6&gt;=0)),"nm",IF(AND(T6&lt;0,S6&lt;0),IF(-(T6/S6-1)*100&lt;-100,"(&gt;100)",-(T6/S6-1)*100),IF((T6/S6-1)*100&gt;100,"&gt;100",(T6/S6-1)*100))))</f>
        <v>-0.9009009009009028</v>
      </c>
      <c r="V6" s="137">
        <f t="shared" si="0"/>
        <v>21.54696132596685</v>
      </c>
      <c r="W6" s="17"/>
      <c r="X6" s="17">
        <v>1422</v>
      </c>
      <c r="Y6" s="127">
        <v>1712</v>
      </c>
      <c r="Z6" s="137">
        <f aca="true" t="shared" si="3" ref="Z6:Z11">IF(AND(Y6=0,X6=0),0,IF(OR(AND(Y6&gt;0,X6&lt;=0),AND(Y6&lt;0,X6&gt;=0)),"nm",IF(AND(Y6&lt;0,X6&lt;0),IF(-(Y6/X6-1)*100&lt;-100,"(&gt;100)",-(Y6/X6-1)*100),IF((Y6/X6-1)*100&gt;100,"&gt;100",(Y6/X6-1)*100))))</f>
        <v>20.39381153305204</v>
      </c>
    </row>
    <row r="7" spans="2:26" s="18" customFormat="1" ht="15">
      <c r="B7" s="31" t="s">
        <v>46</v>
      </c>
      <c r="D7" s="17">
        <v>1354</v>
      </c>
      <c r="E7" s="17">
        <v>1312</v>
      </c>
      <c r="F7" s="17">
        <v>1503</v>
      </c>
      <c r="G7" s="17">
        <f t="shared" si="1"/>
        <v>1591</v>
      </c>
      <c r="H7" s="17"/>
      <c r="I7" s="17">
        <v>311</v>
      </c>
      <c r="J7" s="17">
        <v>301</v>
      </c>
      <c r="K7" s="17">
        <v>313</v>
      </c>
      <c r="L7" s="17">
        <v>387</v>
      </c>
      <c r="M7" s="17">
        <v>364</v>
      </c>
      <c r="N7" s="17">
        <v>355</v>
      </c>
      <c r="O7" s="17">
        <v>366</v>
      </c>
      <c r="P7" s="17">
        <v>418</v>
      </c>
      <c r="Q7" s="17">
        <v>368</v>
      </c>
      <c r="R7" s="17">
        <v>375</v>
      </c>
      <c r="S7" s="17">
        <v>403</v>
      </c>
      <c r="T7" s="127">
        <f>SUM(T8:T11)</f>
        <v>445</v>
      </c>
      <c r="U7" s="106">
        <f t="shared" si="2"/>
        <v>10.421836228287852</v>
      </c>
      <c r="V7" s="137">
        <f t="shared" si="0"/>
        <v>6.459330143540676</v>
      </c>
      <c r="W7" s="17"/>
      <c r="X7" s="17">
        <v>1503</v>
      </c>
      <c r="Y7" s="127">
        <f>SUM(Y8:Y11)</f>
        <v>1591</v>
      </c>
      <c r="Z7" s="137">
        <f t="shared" si="3"/>
        <v>5.854956753160345</v>
      </c>
    </row>
    <row r="8" spans="2:26" ht="15">
      <c r="B8" s="31"/>
      <c r="C8" s="33" t="s">
        <v>47</v>
      </c>
      <c r="D8" s="75">
        <v>253</v>
      </c>
      <c r="E8" s="75">
        <v>265</v>
      </c>
      <c r="F8" s="75">
        <v>269</v>
      </c>
      <c r="G8" s="75">
        <f t="shared" si="1"/>
        <v>291</v>
      </c>
      <c r="I8" s="75">
        <v>71</v>
      </c>
      <c r="J8" s="75">
        <v>67</v>
      </c>
      <c r="K8" s="75">
        <v>71</v>
      </c>
      <c r="L8" s="75">
        <v>56</v>
      </c>
      <c r="M8" s="75">
        <v>70</v>
      </c>
      <c r="N8" s="75">
        <v>65</v>
      </c>
      <c r="O8" s="75">
        <v>67</v>
      </c>
      <c r="P8" s="75">
        <v>67</v>
      </c>
      <c r="Q8" s="75">
        <v>70</v>
      </c>
      <c r="R8" s="75">
        <v>72</v>
      </c>
      <c r="S8" s="75">
        <v>75</v>
      </c>
      <c r="T8" s="121">
        <f>Y8-Q8-R8-S8</f>
        <v>74</v>
      </c>
      <c r="U8" s="136">
        <f t="shared" si="2"/>
        <v>-1.3333333333333308</v>
      </c>
      <c r="V8" s="136">
        <f t="shared" si="0"/>
        <v>10.447761194029859</v>
      </c>
      <c r="X8" s="75">
        <v>269</v>
      </c>
      <c r="Y8" s="121">
        <v>291</v>
      </c>
      <c r="Z8" s="136">
        <f t="shared" si="3"/>
        <v>8.178438661710041</v>
      </c>
    </row>
    <row r="9" spans="2:26" ht="15">
      <c r="B9" s="31"/>
      <c r="C9" s="33" t="s">
        <v>48</v>
      </c>
      <c r="D9" s="75">
        <v>452</v>
      </c>
      <c r="E9" s="75">
        <v>473</v>
      </c>
      <c r="F9" s="75">
        <v>569</v>
      </c>
      <c r="G9" s="75">
        <f t="shared" si="1"/>
        <v>640</v>
      </c>
      <c r="I9" s="75">
        <v>112</v>
      </c>
      <c r="J9" s="75">
        <v>104</v>
      </c>
      <c r="K9" s="75">
        <v>114</v>
      </c>
      <c r="L9" s="75">
        <v>143</v>
      </c>
      <c r="M9" s="75">
        <v>129</v>
      </c>
      <c r="N9" s="75">
        <v>131</v>
      </c>
      <c r="O9" s="75">
        <v>145</v>
      </c>
      <c r="P9" s="75">
        <v>164</v>
      </c>
      <c r="Q9" s="75">
        <v>152</v>
      </c>
      <c r="R9" s="75">
        <v>147</v>
      </c>
      <c r="S9" s="75">
        <v>163</v>
      </c>
      <c r="T9" s="121">
        <f>Y9-Q9-R9-S9</f>
        <v>178</v>
      </c>
      <c r="U9" s="135">
        <f t="shared" si="2"/>
        <v>9.202453987730053</v>
      </c>
      <c r="V9" s="136">
        <f t="shared" si="0"/>
        <v>8.536585365853666</v>
      </c>
      <c r="X9" s="75">
        <v>569</v>
      </c>
      <c r="Y9" s="121">
        <v>640</v>
      </c>
      <c r="Z9" s="136">
        <f t="shared" si="3"/>
        <v>12.478031634446406</v>
      </c>
    </row>
    <row r="10" spans="2:26" ht="15">
      <c r="B10" s="31"/>
      <c r="C10" s="33" t="s">
        <v>49</v>
      </c>
      <c r="D10" s="75">
        <v>147</v>
      </c>
      <c r="E10" s="75">
        <v>132</v>
      </c>
      <c r="F10" s="75">
        <v>136</v>
      </c>
      <c r="G10" s="75">
        <f t="shared" si="1"/>
        <v>170</v>
      </c>
      <c r="I10" s="75">
        <v>33</v>
      </c>
      <c r="J10" s="75">
        <v>33</v>
      </c>
      <c r="K10" s="75">
        <v>27</v>
      </c>
      <c r="L10" s="75">
        <v>39</v>
      </c>
      <c r="M10" s="75">
        <v>31</v>
      </c>
      <c r="N10" s="75">
        <v>35</v>
      </c>
      <c r="O10" s="75">
        <v>33</v>
      </c>
      <c r="P10" s="75">
        <v>37</v>
      </c>
      <c r="Q10" s="75">
        <v>38</v>
      </c>
      <c r="R10" s="75">
        <v>39</v>
      </c>
      <c r="S10" s="75">
        <v>51</v>
      </c>
      <c r="T10" s="121">
        <f>Y10-Q10-R10-S10</f>
        <v>42</v>
      </c>
      <c r="U10" s="135">
        <f>IF(AND(T10=0,S10=0),0,IF(OR(AND(T10&gt;0,S10&lt;=0),AND(T10&lt;0,S10&gt;=0)),"nm",IF(AND(T10&lt;0,S10&lt;0),IF(-(T10/S10-1)*100&lt;-100,"(&gt;100)",-(T10/S10-1)*100),IF((T10/S10-1)*100&gt;100,"&gt;100",(T10/S10-1)*100))))</f>
        <v>-17.647058823529417</v>
      </c>
      <c r="V10" s="136">
        <f t="shared" si="0"/>
        <v>13.513513513513509</v>
      </c>
      <c r="X10" s="75">
        <v>136</v>
      </c>
      <c r="Y10" s="121">
        <v>170</v>
      </c>
      <c r="Z10" s="136">
        <f t="shared" si="3"/>
        <v>25</v>
      </c>
    </row>
    <row r="11" spans="3:26" ht="14.25">
      <c r="C11" s="33" t="s">
        <v>50</v>
      </c>
      <c r="D11" s="75">
        <v>502</v>
      </c>
      <c r="E11" s="75">
        <v>442</v>
      </c>
      <c r="F11" s="75">
        <v>529</v>
      </c>
      <c r="G11" s="75">
        <f t="shared" si="1"/>
        <v>490</v>
      </c>
      <c r="I11" s="75">
        <v>95</v>
      </c>
      <c r="J11" s="75">
        <v>97</v>
      </c>
      <c r="K11" s="75">
        <v>101</v>
      </c>
      <c r="L11" s="75">
        <v>149</v>
      </c>
      <c r="M11" s="75">
        <v>134</v>
      </c>
      <c r="N11" s="75">
        <v>124</v>
      </c>
      <c r="O11" s="75">
        <v>121</v>
      </c>
      <c r="P11" s="75">
        <v>150</v>
      </c>
      <c r="Q11" s="75">
        <v>108</v>
      </c>
      <c r="R11" s="75">
        <v>117</v>
      </c>
      <c r="S11" s="75">
        <v>114</v>
      </c>
      <c r="T11" s="121">
        <f>Y11-Q11-R11-S11</f>
        <v>151</v>
      </c>
      <c r="U11" s="135">
        <f t="shared" si="2"/>
        <v>32.456140350877185</v>
      </c>
      <c r="V11" s="136">
        <f t="shared" si="0"/>
        <v>0.6666666666666599</v>
      </c>
      <c r="X11" s="75">
        <v>529</v>
      </c>
      <c r="Y11" s="121">
        <v>490</v>
      </c>
      <c r="Z11" s="136">
        <f t="shared" si="3"/>
        <v>-7.372400756143671</v>
      </c>
    </row>
    <row r="12" spans="3:26" ht="14.25">
      <c r="C12" s="22"/>
      <c r="D12" s="75"/>
      <c r="G12" s="75">
        <f t="shared" si="1"/>
        <v>0</v>
      </c>
      <c r="U12" s="135"/>
      <c r="V12" s="136"/>
      <c r="Z12" s="136"/>
    </row>
    <row r="13" spans="1:26" s="24" customFormat="1" ht="14.25" customHeight="1">
      <c r="A13" s="90" t="s">
        <v>107</v>
      </c>
      <c r="D13" s="17"/>
      <c r="E13" s="17"/>
      <c r="F13" s="17"/>
      <c r="G13" s="17">
        <f t="shared" si="1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01"/>
      <c r="U13" s="460"/>
      <c r="V13" s="461"/>
      <c r="W13" s="462"/>
      <c r="X13" s="171"/>
      <c r="Y13" s="401"/>
      <c r="Z13" s="137"/>
    </row>
    <row r="14" spans="2:26" ht="14.25">
      <c r="B14" s="22" t="s">
        <v>110</v>
      </c>
      <c r="C14" s="22"/>
      <c r="D14" s="75">
        <v>149</v>
      </c>
      <c r="E14" s="75">
        <v>195</v>
      </c>
      <c r="F14" s="75">
        <v>193</v>
      </c>
      <c r="G14" s="75">
        <f t="shared" si="1"/>
        <v>185</v>
      </c>
      <c r="I14" s="75">
        <v>41</v>
      </c>
      <c r="J14" s="75">
        <v>42</v>
      </c>
      <c r="K14" s="75">
        <v>64</v>
      </c>
      <c r="L14" s="75">
        <v>48</v>
      </c>
      <c r="M14" s="75">
        <v>48</v>
      </c>
      <c r="N14" s="75">
        <v>46</v>
      </c>
      <c r="O14" s="75">
        <v>43</v>
      </c>
      <c r="P14" s="75">
        <v>56</v>
      </c>
      <c r="Q14" s="75">
        <v>46</v>
      </c>
      <c r="R14" s="75">
        <v>44</v>
      </c>
      <c r="S14" s="75">
        <v>45</v>
      </c>
      <c r="T14" s="124">
        <f>Y14-Q14-R14-S14</f>
        <v>50</v>
      </c>
      <c r="U14" s="144">
        <f>IF(AND(T14=0,S14=0),0,IF(OR(AND(T14&gt;0,S14&lt;=0),AND(T14&lt;0,S14&gt;=0)),"nm",IF(AND(T14&lt;0,S14&lt;0),IF(-(T14/S14-1)*100&lt;-100,"(&gt;100)",-(T14/S14-1)*100),IF((T14/S14-1)*100&gt;100,"&gt;100",(T14/S14-1)*100))))</f>
        <v>11.111111111111116</v>
      </c>
      <c r="V14" s="143">
        <f>IF(AND(T14=0,P14=0),0,IF(OR(AND(T14&gt;0,P14&lt;=0),AND(T14&lt;0,P14&gt;=0)),"nm",IF(AND(T14&lt;0,P14&lt;0),IF(-(T14/P14-1)*100&lt;-100,"(&gt;100)",-(T14/P14-1)*100),IF((T14/P14-1)*100&gt;100,"&gt;100",(T14/P14-1)*100))))</f>
        <v>-10.71428571428571</v>
      </c>
      <c r="W14" s="123"/>
      <c r="X14" s="123">
        <v>193</v>
      </c>
      <c r="Y14" s="124">
        <v>185</v>
      </c>
      <c r="Z14" s="136">
        <f>IF(AND(Y14=0,X14=0),0,IF(OR(AND(Y14&gt;0,X14&lt;=0),AND(Y14&lt;0,X14&gt;=0)),"nm",IF(AND(Y14&lt;0,X14&lt;0),IF(-(Y14/X14-1)*100&lt;-100,"(&gt;100)",-(Y14/X14-1)*100),IF((Y14/X14-1)*100&gt;100,"&gt;100",(Y14/X14-1)*100))))</f>
        <v>-4.145077720207258</v>
      </c>
    </row>
    <row r="15" spans="2:26" ht="14.25">
      <c r="B15" s="22" t="s">
        <v>238</v>
      </c>
      <c r="C15" s="22"/>
      <c r="D15" s="75">
        <v>3</v>
      </c>
      <c r="E15" s="75">
        <v>3</v>
      </c>
      <c r="F15" s="75">
        <v>3</v>
      </c>
      <c r="G15" s="75">
        <f t="shared" si="1"/>
        <v>3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124">
        <v>1</v>
      </c>
      <c r="U15" s="143">
        <f>IF(AND(T15=0,S15=0),0,IF(OR(AND(T15&gt;0,S15&lt;=0),AND(T15&lt;0,S15&gt;=0)),"nm",IF(AND(T15&lt;0,S15&lt;0),IF(-(T15/S15-1)*100&lt;-100,"(&gt;100)",-(T15/S15-1)*100),IF((T15/S15-1)*100&gt;100,"&gt;100",(T15/S15-1)*100))))</f>
        <v>0</v>
      </c>
      <c r="V15" s="143">
        <f>IF(AND(T15=0,P15=0),0,IF(OR(AND(T15&gt;0,P15&lt;=0),AND(T15&lt;0,P15&gt;=0)),"nm",IF(AND(T15&lt;0,P15&lt;0),IF(-(T15/P15-1)*100&lt;-100,"(&gt;100)",-(T15/P15-1)*100),IF((T15/P15-1)*100&gt;100,"&gt;100",(T15/P15-1)*100))))</f>
        <v>0</v>
      </c>
      <c r="W15" s="123"/>
      <c r="X15" s="123">
        <v>3</v>
      </c>
      <c r="Y15" s="124">
        <v>3</v>
      </c>
      <c r="Z15" s="136">
        <f>IF(AND(Y15=0,X15=0),0,IF(OR(AND(Y15&gt;0,X15&lt;=0),AND(Y15&lt;0,X15&gt;=0)),"nm",IF(AND(Y15&lt;0,X15&lt;0),IF(-(Y15/X15-1)*100&lt;-100,"(&gt;100)",-(Y15/X15-1)*100),IF((Y15/X15-1)*100&gt;100,"&gt;100",(Y15/X15-1)*100))))</f>
        <v>0</v>
      </c>
    </row>
    <row r="16" spans="2:26" ht="14.25">
      <c r="B16" s="22" t="s">
        <v>239</v>
      </c>
      <c r="C16" s="22"/>
      <c r="D16" s="75">
        <v>5</v>
      </c>
      <c r="E16" s="75">
        <v>5</v>
      </c>
      <c r="F16" s="75">
        <v>6</v>
      </c>
      <c r="G16" s="75">
        <f t="shared" si="1"/>
        <v>6</v>
      </c>
      <c r="I16" s="75">
        <v>2</v>
      </c>
      <c r="J16" s="75">
        <v>2</v>
      </c>
      <c r="K16" s="75">
        <v>1</v>
      </c>
      <c r="L16" s="75">
        <v>1</v>
      </c>
      <c r="M16" s="75">
        <v>2</v>
      </c>
      <c r="N16" s="75">
        <v>2</v>
      </c>
      <c r="O16" s="75">
        <v>2</v>
      </c>
      <c r="P16" s="75">
        <v>0</v>
      </c>
      <c r="Q16" s="75">
        <v>1</v>
      </c>
      <c r="R16" s="75">
        <v>2</v>
      </c>
      <c r="S16" s="75">
        <v>2</v>
      </c>
      <c r="T16" s="124">
        <v>1</v>
      </c>
      <c r="U16" s="143">
        <f>IF(AND(T16=0,S16=0),0,IF(OR(AND(T16&gt;0,S16&lt;=0),AND(T16&lt;0,S16&gt;=0)),"nm",IF(AND(T16&lt;0,S16&lt;0),IF(-(T16/S16-1)*100&lt;-100,"(&gt;100)",-(T16/S16-1)*100),IF((T16/S16-1)*100&gt;100,"&gt;100",(T16/S16-1)*100))))</f>
        <v>-50</v>
      </c>
      <c r="V16" s="143" t="str">
        <f>IF(AND(T16=0,P16=0),0,IF(OR(AND(T16&gt;0,P16&lt;=0),AND(T16&lt;0,P16&gt;=0)),"nm",IF(AND(T16&lt;0,P16&lt;0),IF(-(T16/P16-1)*100&lt;-100,"(&gt;100)",-(T16/P16-1)*100),IF((T16/P16-1)*100&gt;100,"&gt;100",(T16/P16-1)*100))))</f>
        <v>nm</v>
      </c>
      <c r="W16" s="123"/>
      <c r="X16" s="123">
        <v>6</v>
      </c>
      <c r="Y16" s="124">
        <v>6</v>
      </c>
      <c r="Z16" s="136">
        <f>IF(AND(Y16=0,X16=0),0,IF(OR(AND(Y16&gt;0,X16&lt;=0),AND(Y16&lt;0,X16&gt;=0)),"nm",IF(AND(Y16&lt;0,X16&lt;0),IF(-(Y16/X16-1)*100&lt;-100,"(&gt;100)",-(Y16/X16-1)*100),IF((Y16/X16-1)*100&gt;100,"&gt;100",(Y16/X16-1)*100))))</f>
        <v>0</v>
      </c>
    </row>
    <row r="17" spans="2:26" ht="14.25">
      <c r="B17" s="36" t="s">
        <v>341</v>
      </c>
      <c r="C17" s="22"/>
      <c r="D17" s="75">
        <v>14312</v>
      </c>
      <c r="E17" s="75">
        <v>14033</v>
      </c>
      <c r="F17" s="75">
        <v>15847</v>
      </c>
      <c r="G17" s="75">
        <f t="shared" si="1"/>
        <v>17652</v>
      </c>
      <c r="I17" s="75">
        <v>14082</v>
      </c>
      <c r="J17" s="75">
        <v>13928</v>
      </c>
      <c r="K17" s="75">
        <v>13868</v>
      </c>
      <c r="L17" s="75">
        <v>14033</v>
      </c>
      <c r="M17" s="75">
        <v>14267</v>
      </c>
      <c r="N17" s="75">
        <v>14615</v>
      </c>
      <c r="O17" s="75">
        <v>15206</v>
      </c>
      <c r="P17" s="75">
        <v>15847</v>
      </c>
      <c r="Q17" s="75">
        <v>16617</v>
      </c>
      <c r="R17" s="75">
        <v>17274</v>
      </c>
      <c r="S17" s="75">
        <v>17550</v>
      </c>
      <c r="T17" s="124">
        <v>17652</v>
      </c>
      <c r="U17" s="144">
        <f>IF(AND(T17=0,S17=0),0,IF(OR(AND(T17&gt;0,S17&lt;=0),AND(T17&lt;0,S17&gt;=0)),"nm",IF(AND(T17&lt;0,S17&lt;0),IF(-(T17/S17-1)*100&lt;-100,"(&gt;100)",-(T17/S17-1)*100),IF((T17/S17-1)*100&gt;100,"&gt;100",(T17/S17-1)*100))))</f>
        <v>0.5811965811965747</v>
      </c>
      <c r="V17" s="143">
        <f>IF(AND(T17=0,P17=0),0,IF(OR(AND(T17&gt;0,P17&lt;=0),AND(T17&lt;0,P17&gt;=0)),"nm",IF(AND(T17&lt;0,P17&lt;0),IF(-(T17/P17-1)*100&lt;-100,"(&gt;100)",-(T17/P17-1)*100),IF((T17/P17-1)*100&gt;100,"&gt;100",(T17/P17-1)*100))))</f>
        <v>11.390168486148799</v>
      </c>
      <c r="W17" s="123"/>
      <c r="X17" s="123">
        <v>15847</v>
      </c>
      <c r="Y17" s="124">
        <v>17652</v>
      </c>
      <c r="Z17" s="136">
        <f>IF(AND(Y17=0,X17=0),0,IF(OR(AND(Y17&gt;0,X17&lt;=0),AND(Y17&lt;0,X17&gt;=0)),"nm",IF(AND(Y17&lt;0,X17&lt;0),IF(-(Y17/X17-1)*100&lt;-100,"(&gt;100)",-(Y17/X17-1)*100),IF((Y17/X17-1)*100&gt;100,"&gt;100",(Y17/X17-1)*100))))</f>
        <v>11.390168486148799</v>
      </c>
    </row>
    <row r="18" spans="20:26" ht="14.25">
      <c r="T18" s="124"/>
      <c r="U18" s="144"/>
      <c r="V18" s="143"/>
      <c r="W18" s="123"/>
      <c r="X18" s="123"/>
      <c r="Y18" s="124"/>
      <c r="Z18" s="136"/>
    </row>
    <row r="19" spans="20:25" ht="14.25">
      <c r="T19" s="124"/>
      <c r="U19" s="123"/>
      <c r="V19" s="123"/>
      <c r="W19" s="123"/>
      <c r="X19" s="123"/>
      <c r="Y19" s="124"/>
    </row>
    <row r="20" spans="20:25" ht="14.25">
      <c r="T20" s="124"/>
      <c r="U20" s="123"/>
      <c r="V20" s="123"/>
      <c r="W20" s="123"/>
      <c r="X20" s="123"/>
      <c r="Y20" s="124"/>
    </row>
    <row r="21" spans="20:25" ht="14.25">
      <c r="T21" s="124"/>
      <c r="U21" s="123"/>
      <c r="V21" s="123"/>
      <c r="W21" s="123"/>
      <c r="X21" s="123"/>
      <c r="Y21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5"/>
  <sheetViews>
    <sheetView zoomScale="80" zoomScaleNormal="80" zoomScalePageLayoutView="0" workbookViewId="0" topLeftCell="A1">
      <pane xSplit="3" ySplit="2" topLeftCell="L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Y18" sqref="Y18"/>
    </sheetView>
  </sheetViews>
  <sheetFormatPr defaultColWidth="9.140625" defaultRowHeight="12.75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customWidth="1"/>
    <col min="5" max="7" width="8.8515625" style="75" customWidth="1"/>
    <col min="8" max="8" width="2.7109375" style="75" customWidth="1"/>
    <col min="9" max="19" width="8.8515625" style="75" customWidth="1"/>
    <col min="20" max="20" width="8.8515625" style="121" customWidth="1"/>
    <col min="21" max="21" width="8.57421875" style="75" customWidth="1"/>
    <col min="22" max="22" width="9.00390625" style="75" bestFit="1" customWidth="1"/>
    <col min="23" max="23" width="2.28125" style="75" customWidth="1"/>
    <col min="24" max="24" width="8.57421875" style="75" customWidth="1"/>
    <col min="25" max="25" width="8.421875" style="121" customWidth="1"/>
    <col min="26" max="26" width="8.57421875" style="75" customWidth="1"/>
    <col min="27" max="16384" width="9.140625" style="22" customWidth="1"/>
  </cols>
  <sheetData>
    <row r="1" spans="1:26" s="42" customFormat="1" ht="20.25">
      <c r="A1" s="41" t="s">
        <v>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W2" s="45"/>
      <c r="X2" s="323" t="s">
        <v>378</v>
      </c>
      <c r="Y2" s="323" t="s">
        <v>407</v>
      </c>
      <c r="Z2" s="323" t="s">
        <v>408</v>
      </c>
    </row>
    <row r="3" spans="1:26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W3" s="32"/>
      <c r="X3" s="17"/>
      <c r="Y3" s="127"/>
      <c r="Z3" s="17"/>
    </row>
    <row r="4" spans="1:26" s="24" customFormat="1" ht="15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5"/>
      <c r="U4" s="17"/>
      <c r="V4" s="17"/>
      <c r="W4" s="32"/>
      <c r="X4" s="17"/>
      <c r="Y4" s="145"/>
      <c r="Z4" s="17"/>
    </row>
    <row r="5" spans="1:26" s="18" customFormat="1" ht="15">
      <c r="A5" s="31" t="s">
        <v>111</v>
      </c>
      <c r="D5" s="17">
        <v>784</v>
      </c>
      <c r="E5" s="17">
        <v>1529</v>
      </c>
      <c r="F5" s="17">
        <v>911</v>
      </c>
      <c r="G5" s="17">
        <f>Y5</f>
        <v>722</v>
      </c>
      <c r="H5" s="17"/>
      <c r="I5" s="17">
        <v>414</v>
      </c>
      <c r="J5" s="17">
        <v>466</v>
      </c>
      <c r="K5" s="17">
        <v>265</v>
      </c>
      <c r="L5" s="17">
        <v>384</v>
      </c>
      <c r="M5" s="17">
        <v>355</v>
      </c>
      <c r="N5" s="17">
        <v>204</v>
      </c>
      <c r="O5" s="17">
        <v>195</v>
      </c>
      <c r="P5" s="17">
        <v>157</v>
      </c>
      <c r="Q5" s="293">
        <v>125</v>
      </c>
      <c r="R5" s="293">
        <v>137</v>
      </c>
      <c r="S5" s="293">
        <v>231</v>
      </c>
      <c r="T5" s="348">
        <f>T6+T7+T13</f>
        <v>229</v>
      </c>
      <c r="U5" s="293">
        <f>IF(AND(T5=0,S5=0),0,IF(OR(AND(T5&gt;0,S5&lt;=0),AND(T5&lt;0,S5&gt;=0)),"nm",IF(AND(T5&lt;0,S5&lt;0),IF(-(T5/S5-1)*100&lt;-100,"(&gt;100)",-(T5/S5-1)*100),IF((T5/S5-1)*100&gt;100,"&gt;100",(T5/S5-1)*100))))</f>
        <v>-0.8658008658008698</v>
      </c>
      <c r="V5" s="293">
        <f>IF(AND(T5=0,P5=0),0,IF(OR(AND(T5&gt;0,P5&lt;=0),AND(T5&lt;0,P5&gt;=0)),"nm",IF(AND(T5&lt;0,P5&lt;0),IF(-(T5/P5-1)*100&lt;-100,"(&gt;100)",-(T5/P5-1)*100),IF((T5/P5-1)*100&gt;100,"&gt;100",(T5/P5-1)*100))))</f>
        <v>45.85987261146496</v>
      </c>
      <c r="W5" s="293"/>
      <c r="X5" s="293">
        <v>911</v>
      </c>
      <c r="Y5" s="348">
        <f>Y6+Y7+Y13</f>
        <v>722</v>
      </c>
      <c r="Z5" s="17">
        <f>IF(AND(Y5=0,X5=0),0,IF(OR(AND(Y5&gt;0,X5&lt;=0),AND(Y5&lt;0,X5&gt;=0)),"nm",IF(AND(Y5&lt;0,X5&lt;0),IF(-(Y5/X5-1)*100&lt;-100,"(&gt;100)",-(Y5/X5-1)*100),IF((Y5/X5-1)*100&gt;100,"&gt;100",(Y5/X5-1)*100))))</f>
        <v>-20.746432491767287</v>
      </c>
    </row>
    <row r="6" spans="2:26" s="18" customFormat="1" ht="15">
      <c r="B6" s="31" t="s">
        <v>190</v>
      </c>
      <c r="D6" s="17">
        <v>234</v>
      </c>
      <c r="E6" s="17">
        <v>154</v>
      </c>
      <c r="F6" s="17">
        <v>232</v>
      </c>
      <c r="G6" s="17">
        <f aca="true" t="shared" si="0" ref="G6:G13">Y6</f>
        <v>478</v>
      </c>
      <c r="H6" s="17"/>
      <c r="I6" s="17">
        <v>182</v>
      </c>
      <c r="J6" s="17">
        <v>183</v>
      </c>
      <c r="K6" s="17">
        <v>14</v>
      </c>
      <c r="L6" s="17">
        <v>-225</v>
      </c>
      <c r="M6" s="17">
        <v>25</v>
      </c>
      <c r="N6" s="17">
        <v>124</v>
      </c>
      <c r="O6" s="17">
        <v>39</v>
      </c>
      <c r="P6" s="17">
        <v>44</v>
      </c>
      <c r="Q6" s="293">
        <v>61</v>
      </c>
      <c r="R6" s="293">
        <v>99</v>
      </c>
      <c r="S6" s="293">
        <v>187</v>
      </c>
      <c r="T6" s="348">
        <f>Y6-Q6-R6-S6</f>
        <v>131</v>
      </c>
      <c r="U6" s="293">
        <f aca="true" t="shared" si="1" ref="U6:U13">IF(AND(T6=0,S6=0),0,IF(OR(AND(T6&gt;0,S6&lt;=0),AND(T6&lt;0,S6&gt;=0)),"nm",IF(AND(T6&lt;0,S6&lt;0),IF(-(T6/S6-1)*100&lt;-100,"(&gt;100)",-(T6/S6-1)*100),IF((T6/S6-1)*100&gt;100,"&gt;100",(T6/S6-1)*100))))</f>
        <v>-29.946524064171122</v>
      </c>
      <c r="V6" s="293" t="str">
        <f aca="true" t="shared" si="2" ref="V6:V13">IF(AND(T6=0,P6=0),0,IF(OR(AND(T6&gt;0,P6&lt;=0),AND(T6&lt;0,P6&gt;=0)),"nm",IF(AND(T6&lt;0,P6&lt;0),IF(-(T6/P6-1)*100&lt;-100,"(&gt;100)",-(T6/P6-1)*100),IF((T6/P6-1)*100&gt;100,"&gt;100",(T6/P6-1)*100))))</f>
        <v>&gt;100</v>
      </c>
      <c r="W6" s="293"/>
      <c r="X6" s="293">
        <v>232</v>
      </c>
      <c r="Y6" s="348">
        <v>478</v>
      </c>
      <c r="Z6" s="17" t="str">
        <f aca="true" t="shared" si="3" ref="Z6:Z13">IF(AND(Y6=0,X6=0),0,IF(OR(AND(Y6&gt;0,X6&lt;=0),AND(Y6&lt;0,X6&gt;=0)),"nm",IF(AND(Y6&lt;0,X6&lt;0),IF(-(Y6/X6-1)*100&lt;-100,"(&gt;100)",-(Y6/X6-1)*100),IF((Y6/X6-1)*100&gt;100,"&gt;100",(Y6/X6-1)*100))))</f>
        <v>&gt;100</v>
      </c>
    </row>
    <row r="7" spans="2:26" s="18" customFormat="1" ht="15">
      <c r="B7" s="31" t="s">
        <v>191</v>
      </c>
      <c r="C7" s="91"/>
      <c r="D7" s="17">
        <v>419</v>
      </c>
      <c r="E7" s="17">
        <v>1113</v>
      </c>
      <c r="F7" s="17">
        <v>614</v>
      </c>
      <c r="G7" s="17">
        <f t="shared" si="0"/>
        <v>194</v>
      </c>
      <c r="H7" s="17"/>
      <c r="I7" s="17">
        <v>225</v>
      </c>
      <c r="J7" s="17">
        <v>272</v>
      </c>
      <c r="K7" s="17">
        <v>229</v>
      </c>
      <c r="L7" s="17">
        <v>387</v>
      </c>
      <c r="M7" s="17">
        <v>324</v>
      </c>
      <c r="N7" s="17">
        <v>68</v>
      </c>
      <c r="O7" s="17">
        <v>125</v>
      </c>
      <c r="P7" s="17">
        <v>97</v>
      </c>
      <c r="Q7" s="293">
        <v>34</v>
      </c>
      <c r="R7" s="293">
        <v>27</v>
      </c>
      <c r="S7" s="293">
        <v>41</v>
      </c>
      <c r="T7" s="348">
        <f>SUM(T8:T12)</f>
        <v>92</v>
      </c>
      <c r="U7" s="293" t="str">
        <f t="shared" si="1"/>
        <v>&gt;100</v>
      </c>
      <c r="V7" s="293">
        <f t="shared" si="2"/>
        <v>-5.154639175257736</v>
      </c>
      <c r="W7" s="293"/>
      <c r="X7" s="293">
        <v>614</v>
      </c>
      <c r="Y7" s="348">
        <f>SUM(Y8:Y12)</f>
        <v>194</v>
      </c>
      <c r="Z7" s="17">
        <f t="shared" si="3"/>
        <v>-68.40390879478828</v>
      </c>
    </row>
    <row r="8" spans="2:26" ht="14.25">
      <c r="B8" s="36"/>
      <c r="C8" s="92" t="s">
        <v>53</v>
      </c>
      <c r="D8" s="284" t="s">
        <v>241</v>
      </c>
      <c r="E8" s="75">
        <v>149</v>
      </c>
      <c r="F8" s="75">
        <v>18</v>
      </c>
      <c r="G8" s="75">
        <f t="shared" si="0"/>
        <v>40</v>
      </c>
      <c r="I8" s="75">
        <v>30</v>
      </c>
      <c r="J8" s="75">
        <v>74</v>
      </c>
      <c r="K8" s="75">
        <v>37</v>
      </c>
      <c r="L8" s="75">
        <v>8</v>
      </c>
      <c r="M8" s="75">
        <v>10</v>
      </c>
      <c r="N8" s="75">
        <v>1</v>
      </c>
      <c r="O8" s="75">
        <v>-1</v>
      </c>
      <c r="P8" s="75">
        <v>8</v>
      </c>
      <c r="Q8" s="291">
        <v>2</v>
      </c>
      <c r="R8" s="291">
        <v>-10</v>
      </c>
      <c r="S8" s="291">
        <v>-13</v>
      </c>
      <c r="T8" s="349">
        <f aca="true" t="shared" si="4" ref="T8:T13">Y8-Q8-R8-S8</f>
        <v>61</v>
      </c>
      <c r="U8" s="291" t="str">
        <f t="shared" si="1"/>
        <v>nm</v>
      </c>
      <c r="V8" s="291" t="str">
        <f t="shared" si="2"/>
        <v>&gt;100</v>
      </c>
      <c r="W8" s="291"/>
      <c r="X8" s="291">
        <v>18</v>
      </c>
      <c r="Y8" s="349">
        <v>40</v>
      </c>
      <c r="Z8" s="75" t="str">
        <f t="shared" si="3"/>
        <v>&gt;100</v>
      </c>
    </row>
    <row r="9" spans="2:26" ht="14.25">
      <c r="B9" s="36"/>
      <c r="C9" s="92" t="s">
        <v>54</v>
      </c>
      <c r="D9" s="284" t="s">
        <v>241</v>
      </c>
      <c r="E9" s="75">
        <v>185</v>
      </c>
      <c r="F9" s="75">
        <v>14</v>
      </c>
      <c r="G9" s="75">
        <f t="shared" si="0"/>
        <v>34</v>
      </c>
      <c r="I9" s="75">
        <v>91</v>
      </c>
      <c r="J9" s="75">
        <v>66</v>
      </c>
      <c r="K9" s="75">
        <v>13</v>
      </c>
      <c r="L9" s="75">
        <v>15</v>
      </c>
      <c r="M9" s="75">
        <v>7</v>
      </c>
      <c r="N9" s="75">
        <v>-4</v>
      </c>
      <c r="O9" s="75">
        <v>8</v>
      </c>
      <c r="P9" s="75">
        <v>3</v>
      </c>
      <c r="Q9" s="291">
        <v>3</v>
      </c>
      <c r="R9" s="291">
        <v>8</v>
      </c>
      <c r="S9" s="291">
        <v>13</v>
      </c>
      <c r="T9" s="349">
        <f t="shared" si="4"/>
        <v>10</v>
      </c>
      <c r="U9" s="291">
        <f t="shared" si="1"/>
        <v>-23.076923076923073</v>
      </c>
      <c r="V9" s="291" t="str">
        <f t="shared" si="2"/>
        <v>&gt;100</v>
      </c>
      <c r="W9" s="291"/>
      <c r="X9" s="291">
        <v>14</v>
      </c>
      <c r="Y9" s="349">
        <v>34</v>
      </c>
      <c r="Z9" s="75" t="str">
        <f t="shared" si="3"/>
        <v>&gt;100</v>
      </c>
    </row>
    <row r="10" spans="2:26" ht="14.25">
      <c r="B10" s="36"/>
      <c r="C10" s="92" t="s">
        <v>78</v>
      </c>
      <c r="D10" s="284" t="s">
        <v>241</v>
      </c>
      <c r="E10" s="75">
        <v>54</v>
      </c>
      <c r="F10" s="75">
        <v>25</v>
      </c>
      <c r="G10" s="75">
        <f t="shared" si="0"/>
        <v>-12</v>
      </c>
      <c r="I10" s="75">
        <v>14</v>
      </c>
      <c r="J10" s="75">
        <v>11</v>
      </c>
      <c r="K10" s="75">
        <v>7</v>
      </c>
      <c r="L10" s="75">
        <v>22</v>
      </c>
      <c r="M10" s="75">
        <v>-3</v>
      </c>
      <c r="N10" s="75">
        <v>13</v>
      </c>
      <c r="O10" s="75">
        <v>17</v>
      </c>
      <c r="P10" s="75">
        <v>-2</v>
      </c>
      <c r="Q10" s="291">
        <v>-8</v>
      </c>
      <c r="R10" s="291">
        <v>-6</v>
      </c>
      <c r="S10" s="291">
        <v>1</v>
      </c>
      <c r="T10" s="349">
        <f t="shared" si="4"/>
        <v>1</v>
      </c>
      <c r="U10" s="291">
        <f t="shared" si="1"/>
        <v>0</v>
      </c>
      <c r="V10" s="291" t="str">
        <f t="shared" si="2"/>
        <v>nm</v>
      </c>
      <c r="W10" s="291"/>
      <c r="X10" s="291">
        <v>25</v>
      </c>
      <c r="Y10" s="349">
        <v>-12</v>
      </c>
      <c r="Z10" s="75" t="str">
        <f t="shared" si="3"/>
        <v>nm</v>
      </c>
    </row>
    <row r="11" spans="2:26" ht="14.25">
      <c r="B11" s="36"/>
      <c r="C11" s="92" t="s">
        <v>79</v>
      </c>
      <c r="D11" s="75" t="s">
        <v>241</v>
      </c>
      <c r="E11" s="75">
        <v>31</v>
      </c>
      <c r="F11" s="75">
        <v>47</v>
      </c>
      <c r="G11" s="75">
        <f t="shared" si="0"/>
        <v>37</v>
      </c>
      <c r="I11" s="75">
        <v>10</v>
      </c>
      <c r="J11" s="75">
        <v>8</v>
      </c>
      <c r="K11" s="75">
        <v>1</v>
      </c>
      <c r="L11" s="75">
        <v>12</v>
      </c>
      <c r="M11" s="75">
        <v>6</v>
      </c>
      <c r="N11" s="75">
        <v>6</v>
      </c>
      <c r="O11" s="75">
        <v>15</v>
      </c>
      <c r="P11" s="75">
        <v>20</v>
      </c>
      <c r="Q11" s="291">
        <v>2</v>
      </c>
      <c r="R11" s="291">
        <v>4</v>
      </c>
      <c r="S11" s="291">
        <v>12</v>
      </c>
      <c r="T11" s="349">
        <f t="shared" si="4"/>
        <v>19</v>
      </c>
      <c r="U11" s="325">
        <f t="shared" si="1"/>
        <v>58.33333333333333</v>
      </c>
      <c r="V11" s="291">
        <f t="shared" si="2"/>
        <v>-5.000000000000004</v>
      </c>
      <c r="W11" s="291"/>
      <c r="X11" s="291">
        <v>47</v>
      </c>
      <c r="Y11" s="349">
        <v>37</v>
      </c>
      <c r="Z11" s="75">
        <f t="shared" si="3"/>
        <v>-21.276595744680847</v>
      </c>
    </row>
    <row r="12" spans="2:26" ht="14.25">
      <c r="B12" s="36"/>
      <c r="C12" s="92" t="s">
        <v>82</v>
      </c>
      <c r="D12" s="284" t="s">
        <v>241</v>
      </c>
      <c r="E12" s="75">
        <v>694</v>
      </c>
      <c r="F12" s="75">
        <v>510</v>
      </c>
      <c r="G12" s="75">
        <f t="shared" si="0"/>
        <v>95</v>
      </c>
      <c r="I12" s="75">
        <v>80</v>
      </c>
      <c r="J12" s="75">
        <v>113</v>
      </c>
      <c r="K12" s="75">
        <v>171</v>
      </c>
      <c r="L12" s="75">
        <v>330</v>
      </c>
      <c r="M12" s="75">
        <v>304</v>
      </c>
      <c r="N12" s="75">
        <v>52</v>
      </c>
      <c r="O12" s="75">
        <v>86</v>
      </c>
      <c r="P12" s="75">
        <v>68</v>
      </c>
      <c r="Q12" s="291">
        <v>35</v>
      </c>
      <c r="R12" s="291">
        <v>31</v>
      </c>
      <c r="S12" s="291">
        <v>28</v>
      </c>
      <c r="T12" s="349">
        <f t="shared" si="4"/>
        <v>1</v>
      </c>
      <c r="U12" s="291">
        <f t="shared" si="1"/>
        <v>-96.42857142857143</v>
      </c>
      <c r="V12" s="291">
        <f t="shared" si="2"/>
        <v>-98.52941176470588</v>
      </c>
      <c r="W12" s="291"/>
      <c r="X12" s="291">
        <v>510</v>
      </c>
      <c r="Y12" s="349">
        <v>95</v>
      </c>
      <c r="Z12" s="75">
        <f t="shared" si="3"/>
        <v>-81.37254901960785</v>
      </c>
    </row>
    <row r="13" spans="1:26" s="24" customFormat="1" ht="14.25" customHeight="1">
      <c r="A13" s="18"/>
      <c r="B13" s="107" t="s">
        <v>192</v>
      </c>
      <c r="C13" s="107"/>
      <c r="D13" s="17">
        <v>131</v>
      </c>
      <c r="E13" s="17">
        <v>262</v>
      </c>
      <c r="F13" s="17">
        <v>65</v>
      </c>
      <c r="G13" s="17">
        <f t="shared" si="0"/>
        <v>50</v>
      </c>
      <c r="H13" s="17"/>
      <c r="I13" s="17">
        <v>7</v>
      </c>
      <c r="J13" s="17">
        <v>11</v>
      </c>
      <c r="K13" s="17">
        <v>22</v>
      </c>
      <c r="L13" s="17">
        <v>222</v>
      </c>
      <c r="M13" s="17">
        <v>6</v>
      </c>
      <c r="N13" s="17">
        <v>12</v>
      </c>
      <c r="O13" s="17">
        <v>31</v>
      </c>
      <c r="P13" s="17">
        <v>16</v>
      </c>
      <c r="Q13" s="293">
        <v>30</v>
      </c>
      <c r="R13" s="293">
        <v>11</v>
      </c>
      <c r="S13" s="293">
        <v>3</v>
      </c>
      <c r="T13" s="348">
        <f t="shared" si="4"/>
        <v>6</v>
      </c>
      <c r="U13" s="293">
        <f t="shared" si="1"/>
        <v>100</v>
      </c>
      <c r="V13" s="293">
        <f t="shared" si="2"/>
        <v>-62.5</v>
      </c>
      <c r="W13" s="322"/>
      <c r="X13" s="293">
        <v>65</v>
      </c>
      <c r="Y13" s="348">
        <v>50</v>
      </c>
      <c r="Z13" s="106">
        <f t="shared" si="3"/>
        <v>-23.076923076923073</v>
      </c>
    </row>
    <row r="14" spans="3:25" ht="14.25">
      <c r="C14" s="22"/>
      <c r="D14" s="75"/>
      <c r="Q14" s="291"/>
      <c r="R14" s="291"/>
      <c r="S14" s="291"/>
      <c r="T14" s="146"/>
      <c r="U14" s="291"/>
      <c r="V14" s="291"/>
      <c r="W14" s="291"/>
      <c r="X14" s="291"/>
      <c r="Y14" s="146"/>
    </row>
    <row r="15" spans="1:25" ht="15">
      <c r="A15" s="90" t="s">
        <v>195</v>
      </c>
      <c r="B15" s="24"/>
      <c r="C15" s="24"/>
      <c r="D15" s="75"/>
      <c r="Q15" s="291"/>
      <c r="R15" s="291"/>
      <c r="S15" s="291"/>
      <c r="T15" s="146"/>
      <c r="Y15" s="146"/>
    </row>
    <row r="16" spans="2:25" ht="14.25">
      <c r="B16" s="58" t="s">
        <v>146</v>
      </c>
      <c r="C16" s="92"/>
      <c r="D16" s="75"/>
      <c r="Q16" s="291"/>
      <c r="R16" s="291"/>
      <c r="S16" s="291"/>
      <c r="T16" s="146"/>
      <c r="Y16" s="146"/>
    </row>
    <row r="17" spans="3:26" ht="14.25">
      <c r="C17" s="92" t="s">
        <v>193</v>
      </c>
      <c r="D17" s="75">
        <v>344</v>
      </c>
      <c r="E17" s="75">
        <v>516</v>
      </c>
      <c r="F17" s="75">
        <v>233</v>
      </c>
      <c r="G17" s="75">
        <f>Y17</f>
        <v>186</v>
      </c>
      <c r="I17" s="75">
        <v>160</v>
      </c>
      <c r="J17" s="75">
        <v>176</v>
      </c>
      <c r="K17" s="75">
        <v>55</v>
      </c>
      <c r="L17" s="75">
        <v>125</v>
      </c>
      <c r="M17" s="75">
        <v>73</v>
      </c>
      <c r="N17" s="75">
        <v>29</v>
      </c>
      <c r="O17" s="75">
        <v>103</v>
      </c>
      <c r="P17" s="75">
        <v>28</v>
      </c>
      <c r="Q17" s="291">
        <v>20</v>
      </c>
      <c r="R17" s="291">
        <v>44</v>
      </c>
      <c r="S17" s="291">
        <v>39</v>
      </c>
      <c r="T17" s="349">
        <v>83</v>
      </c>
      <c r="U17" s="291" t="str">
        <f>IF(AND(T17=0,S17=0),0,IF(OR(AND(T17&gt;0,S17&lt;=0),AND(T17&lt;0,S17&gt;=0)),"nm",IF(AND(T17&lt;0,S17&lt;0),IF(-(T17/S17-1)*100&lt;-100,"(&gt;100)",-(T17/S17-1)*100),IF((T17/S17-1)*100&gt;100,"&gt;100",(T17/S17-1)*100))))</f>
        <v>&gt;100</v>
      </c>
      <c r="V17" s="291" t="str">
        <f>IF(AND(T17=0,P17=0),0,IF(OR(AND(T17&gt;0,P17&lt;=0),AND(T17&lt;0,P17&gt;=0)),"nm",IF(AND(T17&lt;0,P17&lt;0),IF(-(T17/P17-1)*100&lt;-100,"(&gt;100)",-(T17/P17-1)*100),IF((T17/P17-1)*100&gt;100,"&gt;100",(T17/P17-1)*100))))</f>
        <v>&gt;100</v>
      </c>
      <c r="W17" s="291"/>
      <c r="X17" s="291">
        <v>233</v>
      </c>
      <c r="Y17" s="349">
        <v>186</v>
      </c>
      <c r="Z17" s="75">
        <f>IF(AND(Y17=0,X17=0),0,IF(OR(AND(Y17&gt;0,X17&lt;=0),AND(Y17&lt;0,X17&gt;=0)),"nm",IF(AND(Y17&lt;0,X17&lt;0),IF(-(Y17/X17-1)*100&lt;-100,"(&gt;100)",-(Y17/X17-1)*100),IF((Y17/X17-1)*100&gt;100,"&gt;100",(Y17/X17-1)*100))))</f>
        <v>-20.171673819742487</v>
      </c>
    </row>
    <row r="18" spans="3:26" ht="14.25">
      <c r="C18" s="22" t="s">
        <v>194</v>
      </c>
      <c r="D18" s="75">
        <v>265</v>
      </c>
      <c r="E18" s="75">
        <v>874</v>
      </c>
      <c r="F18" s="75">
        <v>632</v>
      </c>
      <c r="G18" s="75">
        <f>Y18</f>
        <v>243</v>
      </c>
      <c r="I18" s="75">
        <v>111</v>
      </c>
      <c r="J18" s="75">
        <v>153</v>
      </c>
      <c r="K18" s="75">
        <v>265</v>
      </c>
      <c r="L18" s="75">
        <v>345</v>
      </c>
      <c r="M18" s="75">
        <v>311</v>
      </c>
      <c r="N18" s="75">
        <v>104</v>
      </c>
      <c r="O18" s="75">
        <v>89</v>
      </c>
      <c r="P18" s="75">
        <v>128</v>
      </c>
      <c r="Q18" s="291">
        <v>70</v>
      </c>
      <c r="R18" s="291">
        <v>56</v>
      </c>
      <c r="S18" s="291">
        <v>78</v>
      </c>
      <c r="T18" s="349">
        <v>39</v>
      </c>
      <c r="U18" s="291">
        <f>IF(AND(T18=0,S18=0),0,IF(OR(AND(T18&gt;0,S18&lt;=0),AND(T18&lt;0,S18&gt;=0)),"nm",IF(AND(T18&lt;0,S18&lt;0),IF(-(T18/S18-1)*100&lt;-100,"(&gt;100)",-(T18/S18-1)*100),IF((T18/S18-1)*100&gt;100,"&gt;100",(T18/S18-1)*100))))</f>
        <v>-50</v>
      </c>
      <c r="V18" s="291">
        <f>IF(AND(T18=0,P18=0),0,IF(OR(AND(T18&gt;0,P18&lt;=0),AND(T18&lt;0,P18&gt;=0)),"nm",IF(AND(T18&lt;0,P18&lt;0),IF(-(T18/P18-1)*100&lt;-100,"(&gt;100)",-(T18/P18-1)*100),IF((T18/P18-1)*100&gt;100,"&gt;100",(T18/P18-1)*100))))</f>
        <v>-69.53125</v>
      </c>
      <c r="W18" s="291"/>
      <c r="X18" s="291">
        <v>632</v>
      </c>
      <c r="Y18" s="349">
        <v>243</v>
      </c>
      <c r="Z18" s="75">
        <f>IF(AND(Y18=0,X18=0),0,IF(OR(AND(Y18&gt;0,X18&lt;=0),AND(Y18&lt;0,X18&gt;=0)),"nm",IF(AND(Y18&lt;0,X18&lt;0),IF(-(Y18/X18-1)*100&lt;-100,"(&gt;100)",-(Y18/X18-1)*100),IF((Y18/X18-1)*100&gt;100,"&gt;100",(Y18/X18-1)*100))))</f>
        <v>-61.5506329113924</v>
      </c>
    </row>
    <row r="19" spans="2:25" ht="14.25">
      <c r="B19" s="58" t="s">
        <v>145</v>
      </c>
      <c r="C19" s="22"/>
      <c r="D19" s="75"/>
      <c r="Q19" s="291"/>
      <c r="R19" s="291"/>
      <c r="S19" s="291"/>
      <c r="T19" s="349"/>
      <c r="U19" s="291"/>
      <c r="V19" s="291"/>
      <c r="W19" s="291"/>
      <c r="X19" s="291"/>
      <c r="Y19" s="349"/>
    </row>
    <row r="20" spans="3:26" ht="14.25">
      <c r="C20" s="22" t="s">
        <v>69</v>
      </c>
      <c r="D20" s="75">
        <v>3</v>
      </c>
      <c r="E20" s="75">
        <v>5</v>
      </c>
      <c r="F20" s="75">
        <v>0</v>
      </c>
      <c r="G20" s="75">
        <f>Y20</f>
        <v>48</v>
      </c>
      <c r="I20" s="283">
        <v>0</v>
      </c>
      <c r="J20" s="283">
        <v>0</v>
      </c>
      <c r="K20" s="284">
        <v>5</v>
      </c>
      <c r="L20" s="283">
        <v>0</v>
      </c>
      <c r="M20" s="283">
        <v>0</v>
      </c>
      <c r="N20" s="283">
        <v>0</v>
      </c>
      <c r="O20" s="283">
        <v>0</v>
      </c>
      <c r="P20" s="283">
        <v>0</v>
      </c>
      <c r="Q20" s="291">
        <v>0</v>
      </c>
      <c r="R20" s="291">
        <v>4</v>
      </c>
      <c r="S20" s="291">
        <v>44</v>
      </c>
      <c r="T20" s="349">
        <v>0</v>
      </c>
      <c r="U20" s="292">
        <f>IF(AND(T20=0,S20=0),0,IF(OR(AND(T20&gt;0,S20&lt;=0),AND(T20&lt;0,S20&gt;=0)),"nm",IF(AND(T20&lt;0,S20&lt;0),IF(-(T20/S20-1)*100&lt;-100,"(&gt;100)",-(T20/S20-1)*100),IF((T20/S20-1)*100&gt;100,"&gt;100",(T20/S20-1)*100))))</f>
        <v>-100</v>
      </c>
      <c r="V20" s="291">
        <f>IF(AND(T20=0,P20=0),0,IF(OR(AND(T20&gt;0,P20&lt;=0),AND(T20&lt;0,P20&gt;=0)),"nm",IF(AND(T20&lt;0,P20&lt;0),IF(-(T20/P20-1)*100&lt;-100,"(&gt;100)",-(T20/P20-1)*100),IF((T20/P20-1)*100&gt;100,"&gt;100",(T20/P20-1)*100))))</f>
        <v>0</v>
      </c>
      <c r="W20" s="292"/>
      <c r="X20" s="292">
        <v>0</v>
      </c>
      <c r="Y20" s="454">
        <v>48</v>
      </c>
      <c r="Z20" s="294" t="str">
        <f>IF(AND(Y20=0,X20=0),0,IF(OR(AND(Y20&gt;0,X20&lt;=0),AND(Y20&lt;0,X20&gt;=0)),"nm",IF(AND(Y20&lt;0,X20&lt;0),IF(-(Y20/X20-1)*100&lt;-100,"(&gt;100)",-(Y20/X20-1)*100),IF((Y20/X20-1)*100&gt;100,"&gt;100",(Y20/X20-1)*100))))</f>
        <v>nm</v>
      </c>
    </row>
    <row r="21" spans="3:26" ht="14.25">
      <c r="C21" s="22" t="s">
        <v>70</v>
      </c>
      <c r="D21" s="75">
        <v>152</v>
      </c>
      <c r="E21" s="75">
        <v>236</v>
      </c>
      <c r="F21" s="75">
        <v>221</v>
      </c>
      <c r="G21" s="75">
        <f>Y21</f>
        <v>121</v>
      </c>
      <c r="I21" s="75">
        <v>37</v>
      </c>
      <c r="J21" s="75">
        <v>50</v>
      </c>
      <c r="K21" s="75">
        <v>72</v>
      </c>
      <c r="L21" s="75">
        <v>77</v>
      </c>
      <c r="M21" s="75">
        <v>53</v>
      </c>
      <c r="N21" s="75">
        <v>54</v>
      </c>
      <c r="O21" s="75">
        <v>61</v>
      </c>
      <c r="P21" s="75">
        <v>53</v>
      </c>
      <c r="Q21" s="291">
        <v>43</v>
      </c>
      <c r="R21" s="291">
        <v>38</v>
      </c>
      <c r="S21" s="291">
        <v>20</v>
      </c>
      <c r="T21" s="349">
        <v>20</v>
      </c>
      <c r="U21" s="291">
        <f>IF(AND(T21=0,S21=0),0,IF(OR(AND(T21&gt;0,S21&lt;=0),AND(T21&lt;0,S21&gt;=0)),"nm",IF(AND(T21&lt;0,S21&lt;0),IF(-(T21/S21-1)*100&lt;-100,"(&gt;100)",-(T21/S21-1)*100),IF((T21/S21-1)*100&gt;100,"&gt;100",(T21/S21-1)*100))))</f>
        <v>0</v>
      </c>
      <c r="V21" s="291">
        <f>IF(AND(T21=0,P21=0),0,IF(OR(AND(T21&gt;0,P21&lt;=0),AND(T21&lt;0,P21&gt;=0)),"nm",IF(AND(T21&lt;0,P21&lt;0),IF(-(T21/P21-1)*100&lt;-100,"(&gt;100)",-(T21/P21-1)*100),IF((T21/P21-1)*100&gt;100,"&gt;100",(T21/P21-1)*100))))</f>
        <v>-62.264150943396224</v>
      </c>
      <c r="W21" s="291"/>
      <c r="X21" s="291">
        <v>221</v>
      </c>
      <c r="Y21" s="349">
        <v>121</v>
      </c>
      <c r="Z21" s="75">
        <f>IF(AND(Y21=0,X21=0),0,IF(OR(AND(Y21&gt;0,X21&lt;=0),AND(Y21&lt;0,X21&gt;=0)),"nm",IF(AND(Y21&lt;0,X21&lt;0),IF(-(Y21/X21-1)*100&lt;-100,"(&gt;100)",-(Y21/X21-1)*100),IF((Y21/X21-1)*100&gt;100,"&gt;100",(Y21/X21-1)*100))))</f>
        <v>-45.24886877828054</v>
      </c>
    </row>
    <row r="22" spans="3:26" ht="14.25">
      <c r="C22" s="22" t="s">
        <v>71</v>
      </c>
      <c r="D22" s="75">
        <v>35</v>
      </c>
      <c r="E22" s="75">
        <v>36</v>
      </c>
      <c r="F22" s="75">
        <v>30</v>
      </c>
      <c r="G22" s="75">
        <f>Y22</f>
        <v>66</v>
      </c>
      <c r="I22" s="75">
        <v>9</v>
      </c>
      <c r="J22" s="75">
        <v>7</v>
      </c>
      <c r="K22" s="75">
        <v>14</v>
      </c>
      <c r="L22" s="75">
        <v>6</v>
      </c>
      <c r="M22" s="75">
        <v>7</v>
      </c>
      <c r="N22" s="75">
        <v>11</v>
      </c>
      <c r="O22" s="75">
        <v>6</v>
      </c>
      <c r="P22" s="75">
        <v>6</v>
      </c>
      <c r="Q22" s="291">
        <v>13</v>
      </c>
      <c r="R22" s="291">
        <v>31</v>
      </c>
      <c r="S22" s="291">
        <v>12</v>
      </c>
      <c r="T22" s="349">
        <v>10</v>
      </c>
      <c r="U22" s="291">
        <f>IF(AND(T22=0,S22=0),0,IF(OR(AND(T22&gt;0,S22&lt;=0),AND(T22&lt;0,S22&gt;=0)),"nm",IF(AND(T22&lt;0,S22&lt;0),IF(-(T22/S22-1)*100&lt;-100,"(&gt;100)",-(T22/S22-1)*100),IF((T22/S22-1)*100&gt;100,"&gt;100",(T22/S22-1)*100))))</f>
        <v>-16.666666666666664</v>
      </c>
      <c r="V22" s="291">
        <f>IF(AND(T22=0,P22=0),0,IF(OR(AND(T22&gt;0,P22&lt;=0),AND(T22&lt;0,P22&gt;=0)),"nm",IF(AND(T22&lt;0,P22&lt;0),IF(-(T22/P22-1)*100&lt;-100,"(&gt;100)",-(T22/P22-1)*100),IF((T22/P22-1)*100&gt;100,"&gt;100",(T22/P22-1)*100))))</f>
        <v>66.66666666666667</v>
      </c>
      <c r="W22" s="291"/>
      <c r="X22" s="291">
        <v>30</v>
      </c>
      <c r="Y22" s="349">
        <v>66</v>
      </c>
      <c r="Z22" s="75" t="str">
        <f>IF(AND(Y22=0,X22=0),0,IF(OR(AND(Y22&gt;0,X22&lt;=0),AND(Y22&lt;0,X22&gt;=0)),"nm",IF(AND(Y22&lt;0,X22&lt;0),IF(-(Y22/X22-1)*100&lt;-100,"(&gt;100)",-(Y22/X22-1)*100),IF((Y22/X22-1)*100&gt;100,"&gt;100",(Y22/X22-1)*100))))</f>
        <v>&gt;100</v>
      </c>
    </row>
    <row r="23" spans="2:26" s="18" customFormat="1" ht="15">
      <c r="B23" s="18" t="s">
        <v>191</v>
      </c>
      <c r="D23" s="17">
        <f>D17+D18-D20-D21-D22</f>
        <v>419</v>
      </c>
      <c r="E23" s="17">
        <f>E17+E18-E20-E21-E22</f>
        <v>1113</v>
      </c>
      <c r="F23" s="17">
        <v>614</v>
      </c>
      <c r="G23" s="17">
        <f>Y23</f>
        <v>194</v>
      </c>
      <c r="H23" s="17"/>
      <c r="I23" s="17">
        <v>225</v>
      </c>
      <c r="J23" s="17">
        <f>J17+J18-J20-J21-J22</f>
        <v>272</v>
      </c>
      <c r="K23" s="17">
        <v>229</v>
      </c>
      <c r="L23" s="17">
        <v>387</v>
      </c>
      <c r="M23" s="17">
        <v>324</v>
      </c>
      <c r="N23" s="17">
        <v>68</v>
      </c>
      <c r="O23" s="17">
        <v>125</v>
      </c>
      <c r="P23" s="17">
        <v>97</v>
      </c>
      <c r="Q23" s="293">
        <v>34</v>
      </c>
      <c r="R23" s="293">
        <v>27</v>
      </c>
      <c r="S23" s="293">
        <v>41</v>
      </c>
      <c r="T23" s="348">
        <v>92</v>
      </c>
      <c r="U23" s="293" t="str">
        <f>IF(AND(T23=0,S23=0),0,IF(OR(AND(T23&gt;0,S23&lt;=0),AND(T23&lt;0,S23&gt;=0)),"nm",IF(AND(T23&lt;0,S23&lt;0),IF(-(T23/S23-1)*100&lt;-100,"(&gt;100)",-(T23/S23-1)*100),IF((T23/S23-1)*100&gt;100,"&gt;100",(T23/S23-1)*100))))</f>
        <v>&gt;100</v>
      </c>
      <c r="V23" s="293">
        <f>IF(AND(T23=0,P23=0),0,IF(OR(AND(T23&gt;0,P23&lt;=0),AND(T23&lt;0,P23&gt;=0)),"nm",IF(AND(T23&lt;0,P23&lt;0),IF(-(T23/P23-1)*100&lt;-100,"(&gt;100)",-(T23/P23-1)*100),IF((T23/P23-1)*100&gt;100,"&gt;100",(T23/P23-1)*100))))</f>
        <v>-5.154639175257736</v>
      </c>
      <c r="W23" s="293"/>
      <c r="X23" s="293">
        <v>614</v>
      </c>
      <c r="Y23" s="348">
        <f>Y17+Y18-Y20-Y21-Y22</f>
        <v>194</v>
      </c>
      <c r="Z23" s="17">
        <f>IF(AND(Y23=0,X23=0),0,IF(OR(AND(Y23&gt;0,X23&lt;=0),AND(Y23&lt;0,X23&gt;=0)),"nm",IF(AND(Y23&lt;0,X23&lt;0),IF(-(Y23/X23-1)*100&lt;-100,"(&gt;100)",-(Y23/X23-1)*100),IF((Y23/X23-1)*100&gt;100,"&gt;100",(Y23/X23-1)*100))))</f>
        <v>-68.40390879478828</v>
      </c>
    </row>
    <row r="24" spans="20:25" ht="14.25">
      <c r="T24" s="349"/>
      <c r="X24" s="180"/>
      <c r="Y24" s="349"/>
    </row>
    <row r="25" ht="14.25">
      <c r="T25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fitToHeight="1" fitToWidth="1" horizontalDpi="600" verticalDpi="600" orientation="landscape" paperSize="9" scale="61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39"/>
  <sheetViews>
    <sheetView zoomScale="80" zoomScaleNormal="80" zoomScalePageLayoutView="0" workbookViewId="0" topLeftCell="A1">
      <pane xSplit="3" ySplit="2" topLeftCell="Q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25" sqref="AB25"/>
    </sheetView>
  </sheetViews>
  <sheetFormatPr defaultColWidth="9.140625" defaultRowHeight="12.75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customWidth="1"/>
    <col min="5" max="7" width="11.8515625" style="75" customWidth="1"/>
    <col min="8" max="8" width="2.57421875" style="75" customWidth="1"/>
    <col min="9" max="19" width="11.140625" style="75" customWidth="1"/>
    <col min="20" max="20" width="10.140625" style="121" customWidth="1"/>
    <col min="21" max="21" width="8.421875" style="75" customWidth="1"/>
    <col min="22" max="22" width="8.00390625" style="75" customWidth="1"/>
    <col min="23" max="23" width="3.7109375" style="21" customWidth="1"/>
    <col min="24" max="24" width="9.8515625" style="75" customWidth="1"/>
    <col min="25" max="25" width="9.8515625" style="121" customWidth="1"/>
    <col min="26" max="26" width="9.28125" style="75" customWidth="1"/>
    <col min="27" max="16384" width="9.140625" style="22" customWidth="1"/>
  </cols>
  <sheetData>
    <row r="1" spans="1:26" s="42" customFormat="1" ht="20.25">
      <c r="A1" s="41" t="s">
        <v>17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96"/>
      <c r="U1" s="126"/>
      <c r="V1" s="126"/>
      <c r="W1" s="43"/>
      <c r="X1" s="126"/>
      <c r="Y1" s="29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7"/>
      <c r="V3" s="17"/>
      <c r="X3" s="17"/>
      <c r="Y3" s="127"/>
      <c r="Z3" s="17"/>
    </row>
    <row r="4" spans="1:26" s="24" customFormat="1" ht="15">
      <c r="A4" s="40" t="s">
        <v>225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27"/>
      <c r="U4" s="17"/>
      <c r="V4" s="17"/>
      <c r="X4" s="17"/>
      <c r="Y4" s="127"/>
      <c r="Z4" s="17"/>
    </row>
    <row r="5" spans="1:26" s="18" customFormat="1" ht="15">
      <c r="A5" s="31" t="s">
        <v>223</v>
      </c>
      <c r="D5" s="17">
        <v>128365</v>
      </c>
      <c r="E5" s="17">
        <v>133420</v>
      </c>
      <c r="F5" s="17">
        <v>154722</v>
      </c>
      <c r="G5" s="17">
        <f>Y5</f>
        <v>197827</v>
      </c>
      <c r="H5" s="17"/>
      <c r="I5" s="17">
        <v>132784</v>
      </c>
      <c r="J5" s="17">
        <v>130406</v>
      </c>
      <c r="K5" s="17">
        <v>130863</v>
      </c>
      <c r="L5" s="17">
        <v>133420</v>
      </c>
      <c r="M5" s="17">
        <v>136995</v>
      </c>
      <c r="N5" s="17">
        <v>149148</v>
      </c>
      <c r="O5" s="17">
        <v>150534</v>
      </c>
      <c r="P5" s="17">
        <v>154722</v>
      </c>
      <c r="Q5" s="17">
        <v>160101</v>
      </c>
      <c r="R5" s="17">
        <v>171457</v>
      </c>
      <c r="S5" s="17">
        <v>188536</v>
      </c>
      <c r="T5" s="127">
        <f>Y5</f>
        <v>197827</v>
      </c>
      <c r="U5" s="17">
        <f>IF(AND(T5=0,S5=0),0,IF(OR(AND(T5&gt;0,S5&lt;=0),AND(T5&lt;0,S5&gt;=0)),"nm",IF(AND(T5&lt;0,S5&lt;0),IF(-(T5/S5-1)*100&lt;-100,"(&gt;100)",-(T5/S5-1)*100),IF((T5/S5-1)*100&gt;100,"&gt;100",(T5/S5-1)*100))))</f>
        <v>4.927971315822965</v>
      </c>
      <c r="V5" s="17">
        <f>IF(AND(T5=0,P5=0),0,IF(OR(AND(T5&gt;0,P5&lt;=0),AND(T5&lt;0,P5&gt;=0)),"nm",IF(AND(T5&lt;0,P5&lt;0),IF(-(T5/P5-1)*100&lt;-100,"(&gt;100)",-(T5/P5-1)*100),IF((T5/P5-1)*100&gt;100,"&gt;100",(T5/P5-1)*100))))</f>
        <v>27.859645040782823</v>
      </c>
      <c r="W5" s="15"/>
      <c r="X5" s="17">
        <v>154722</v>
      </c>
      <c r="Y5" s="127">
        <v>197827</v>
      </c>
      <c r="Z5" s="17">
        <f>IF(AND(Y5=0,X5=0),0,IF(OR(AND(Y5&gt;0,X5&lt;=0),AND(Y5&lt;0,X5&gt;=0)),"nm",IF(AND(Y5&lt;0,X5&lt;0),IF(-(Y5/X5-1)*100&lt;-100,"(&gt;100)",-(Y5/X5-1)*100),IF((Y5/X5-1)*100&gt;100,"&gt;100",(Y5/X5-1)*100))))</f>
        <v>27.859645040782823</v>
      </c>
    </row>
    <row r="6" spans="1:26" s="18" customFormat="1" ht="15">
      <c r="A6" s="93" t="s">
        <v>99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27"/>
      <c r="U6" s="17"/>
      <c r="V6" s="17"/>
      <c r="W6" s="15"/>
      <c r="X6" s="17"/>
      <c r="Y6" s="127"/>
      <c r="Z6" s="17"/>
    </row>
    <row r="7" spans="1:30" ht="15">
      <c r="A7" s="36"/>
      <c r="B7" s="36" t="s">
        <v>201</v>
      </c>
      <c r="C7" s="22"/>
      <c r="D7" s="75">
        <v>868</v>
      </c>
      <c r="E7" s="75">
        <v>1512</v>
      </c>
      <c r="F7" s="75">
        <v>1152</v>
      </c>
      <c r="G7" s="75">
        <f>Y7</f>
        <v>1188</v>
      </c>
      <c r="I7" s="75">
        <v>1051</v>
      </c>
      <c r="J7" s="75">
        <v>1090</v>
      </c>
      <c r="K7" s="75">
        <v>1214</v>
      </c>
      <c r="L7" s="75">
        <v>1512</v>
      </c>
      <c r="M7" s="75">
        <v>1748</v>
      </c>
      <c r="N7" s="75">
        <v>1645</v>
      </c>
      <c r="O7" s="75">
        <v>1300</v>
      </c>
      <c r="P7" s="75">
        <v>1152</v>
      </c>
      <c r="Q7" s="75">
        <v>1107</v>
      </c>
      <c r="R7" s="75">
        <v>1123</v>
      </c>
      <c r="S7" s="75">
        <v>1099</v>
      </c>
      <c r="T7" s="121">
        <f>Y7</f>
        <v>1188</v>
      </c>
      <c r="U7" s="75">
        <f>IF(AND(T7=0,S7=0),0,IF(OR(AND(T7&gt;0,S7&lt;=0),AND(T7&lt;0,S7&gt;=0)),"nm",IF(AND(T7&lt;0,S7&lt;0),IF(-(T7/S7-1)*100&lt;-100,"(&gt;100)",-(T7/S7-1)*100),IF((T7/S7-1)*100&gt;100,"&gt;100",(T7/S7-1)*100))))</f>
        <v>8.098271155596004</v>
      </c>
      <c r="V7" s="75">
        <f>IF(AND(T7=0,P7=0),0,IF(OR(AND(T7&gt;0,P7&lt;=0),AND(T7&lt;0,P7&gt;=0)),"nm",IF(AND(T7&lt;0,P7&lt;0),IF(-(T7/P7-1)*100&lt;-100,"(&gt;100)",-(T7/P7-1)*100),IF((T7/P7-1)*100&gt;100,"&gt;100",(T7/P7-1)*100))))</f>
        <v>3.125</v>
      </c>
      <c r="X7" s="75">
        <v>1152</v>
      </c>
      <c r="Y7" s="121">
        <v>1188</v>
      </c>
      <c r="Z7" s="75">
        <f>IF(AND(Y7=0,X7=0),0,IF(OR(AND(Y7&gt;0,X7&lt;=0),AND(Y7&lt;0,X7&gt;=0)),"nm",IF(AND(Y7&lt;0,X7&lt;0),IF(-(Y7/X7-1)*100&lt;-100,"(&gt;100)",-(Y7/X7-1)*100),IF((Y7/X7-1)*100&gt;100,"&gt;100",(Y7/X7-1)*100))))</f>
        <v>3.125</v>
      </c>
      <c r="AB7" s="18"/>
      <c r="AC7" s="18"/>
      <c r="AD7" s="18"/>
    </row>
    <row r="8" spans="1:30" ht="15">
      <c r="A8" s="36"/>
      <c r="B8" s="36" t="s">
        <v>202</v>
      </c>
      <c r="C8" s="22"/>
      <c r="D8" s="75">
        <v>1016</v>
      </c>
      <c r="E8" s="75">
        <v>1325</v>
      </c>
      <c r="F8" s="75">
        <v>1476</v>
      </c>
      <c r="G8" s="75">
        <f>Y8</f>
        <v>1919</v>
      </c>
      <c r="I8" s="75">
        <v>1176</v>
      </c>
      <c r="J8" s="75">
        <v>1346</v>
      </c>
      <c r="K8" s="75">
        <v>1341</v>
      </c>
      <c r="L8" s="75">
        <v>1325</v>
      </c>
      <c r="M8" s="75">
        <v>1339</v>
      </c>
      <c r="N8" s="75">
        <v>1433</v>
      </c>
      <c r="O8" s="75">
        <v>1449</v>
      </c>
      <c r="P8" s="75">
        <v>1476</v>
      </c>
      <c r="Q8" s="75">
        <v>1539</v>
      </c>
      <c r="R8" s="75">
        <v>1628</v>
      </c>
      <c r="S8" s="75">
        <v>1807</v>
      </c>
      <c r="T8" s="121">
        <f>Y8</f>
        <v>1919</v>
      </c>
      <c r="U8" s="75">
        <f>IF(AND(T8=0,S8=0),0,IF(OR(AND(T8&gt;0,S8&lt;=0),AND(T8&lt;0,S8&gt;=0)),"nm",IF(AND(T8&lt;0,S8&lt;0),IF(-(T8/S8-1)*100&lt;-100,"(&gt;100)",-(T8/S8-1)*100),IF((T8/S8-1)*100&gt;100,"&gt;100",(T8/S8-1)*100))))</f>
        <v>6.198118428334265</v>
      </c>
      <c r="V8" s="75">
        <f>IF(AND(T8=0,P8=0),0,IF(OR(AND(T8&gt;0,P8&lt;=0),AND(T8&lt;0,P8&gt;=0)),"nm",IF(AND(T8&lt;0,P8&lt;0),IF(-(T8/P8-1)*100&lt;-100,"(&gt;100)",-(T8/P8-1)*100),IF((T8/P8-1)*100&gt;100,"&gt;100",(T8/P8-1)*100))))</f>
        <v>30.013550135501355</v>
      </c>
      <c r="X8" s="75">
        <v>1476</v>
      </c>
      <c r="Y8" s="121">
        <v>1919</v>
      </c>
      <c r="Z8" s="75">
        <f>IF(AND(Y8=0,X8=0),0,IF(OR(AND(Y8&gt;0,X8&lt;=0),AND(Y8&lt;0,X8&gt;=0)),"nm",IF(AND(Y8&lt;0,X8&lt;0),IF(-(Y8/X8-1)*100&lt;-100,"(&gt;100)",-(Y8/X8-1)*100),IF((Y8/X8-1)*100&gt;100,"&gt;100",(Y8/X8-1)*100))))</f>
        <v>30.013550135501355</v>
      </c>
      <c r="AB8" s="18"/>
      <c r="AC8" s="18"/>
      <c r="AD8" s="18"/>
    </row>
    <row r="9" spans="1:26" s="18" customFormat="1" ht="15">
      <c r="A9" s="31" t="s">
        <v>224</v>
      </c>
      <c r="B9" s="31"/>
      <c r="D9" s="17">
        <v>126481</v>
      </c>
      <c r="E9" s="17">
        <v>130583</v>
      </c>
      <c r="F9" s="17">
        <v>152094</v>
      </c>
      <c r="G9" s="17">
        <f>Y9</f>
        <v>194720</v>
      </c>
      <c r="H9" s="17"/>
      <c r="I9" s="17">
        <v>130557</v>
      </c>
      <c r="J9" s="17">
        <v>127970</v>
      </c>
      <c r="K9" s="17">
        <v>128308</v>
      </c>
      <c r="L9" s="17">
        <v>130583</v>
      </c>
      <c r="M9" s="17">
        <v>133908</v>
      </c>
      <c r="N9" s="17">
        <v>146070</v>
      </c>
      <c r="O9" s="17">
        <v>147785</v>
      </c>
      <c r="P9" s="17">
        <v>152094</v>
      </c>
      <c r="Q9" s="171">
        <v>157455</v>
      </c>
      <c r="R9" s="171">
        <v>168706</v>
      </c>
      <c r="S9" s="171">
        <v>185630</v>
      </c>
      <c r="T9" s="401">
        <f>Y9</f>
        <v>194720</v>
      </c>
      <c r="U9" s="171">
        <f>IF(AND(T9=0,S9=0),0,IF(OR(AND(T9&gt;0,S9&lt;=0),AND(T9&lt;0,S9&gt;=0)),"nm",IF(AND(T9&lt;0,S9&lt;0),IF(-(T9/S9-1)*100&lt;-100,"(&gt;100)",-(T9/S9-1)*100),IF((T9/S9-1)*100&gt;100,"&gt;100",(T9/S9-1)*100))))</f>
        <v>4.896837795614939</v>
      </c>
      <c r="V9" s="171">
        <f>IF(AND(T9=0,P9=0),0,IF(OR(AND(T9&gt;0,P9&lt;=0),AND(T9&lt;0,P9&gt;=0)),"nm",IF(AND(T9&lt;0,P9&lt;0),IF(-(T9/P9-1)*100&lt;-100,"(&gt;100)",-(T9/P9-1)*100),IF((T9/P9-1)*100&gt;100,"&gt;100",(T9/P9-1)*100))))</f>
        <v>28.026089129091215</v>
      </c>
      <c r="W9" s="376"/>
      <c r="X9" s="171">
        <v>152094</v>
      </c>
      <c r="Y9" s="401">
        <v>194720</v>
      </c>
      <c r="Z9" s="17">
        <f>IF(AND(Y9=0,X9=0),0,IF(OR(AND(Y9&gt;0,X9&lt;=0),AND(Y9&lt;0,X9&gt;=0)),"nm",IF(AND(Y9&lt;0,X9&lt;0),IF(-(Y9/X9-1)*100&lt;-100,"(&gt;100)",-(Y9/X9-1)*100),IF((Y9/X9-1)*100&gt;100,"&gt;100",(Y9/X9-1)*100))))</f>
        <v>28.026089129091215</v>
      </c>
    </row>
    <row r="10" spans="2:30" ht="15">
      <c r="B10" s="31"/>
      <c r="C10" s="33"/>
      <c r="D10" s="75"/>
      <c r="Q10" s="123"/>
      <c r="R10" s="123"/>
      <c r="S10" s="123"/>
      <c r="T10" s="124"/>
      <c r="U10" s="123"/>
      <c r="V10" s="123"/>
      <c r="W10" s="19"/>
      <c r="X10" s="123"/>
      <c r="Y10" s="124"/>
      <c r="AB10" s="18"/>
      <c r="AC10" s="18"/>
      <c r="AD10" s="18"/>
    </row>
    <row r="11" spans="1:26" s="18" customFormat="1" ht="15">
      <c r="A11" s="18" t="s">
        <v>223</v>
      </c>
      <c r="D11" s="17">
        <v>128365</v>
      </c>
      <c r="E11" s="17">
        <v>133420</v>
      </c>
      <c r="F11" s="17">
        <v>154722</v>
      </c>
      <c r="G11" s="17">
        <f>Y11</f>
        <v>197827</v>
      </c>
      <c r="H11" s="17"/>
      <c r="I11" s="17">
        <v>132784</v>
      </c>
      <c r="J11" s="17">
        <v>130406</v>
      </c>
      <c r="K11" s="17">
        <v>130863</v>
      </c>
      <c r="L11" s="17">
        <v>133420</v>
      </c>
      <c r="M11" s="17">
        <v>136995</v>
      </c>
      <c r="N11" s="17">
        <v>149148</v>
      </c>
      <c r="O11" s="17">
        <v>150534</v>
      </c>
      <c r="P11" s="17">
        <v>154722</v>
      </c>
      <c r="Q11" s="17">
        <v>160101</v>
      </c>
      <c r="R11" s="17">
        <v>171457</v>
      </c>
      <c r="S11" s="17">
        <v>188536</v>
      </c>
      <c r="T11" s="127">
        <f>Y11</f>
        <v>197827</v>
      </c>
      <c r="U11" s="17">
        <f>IF(AND(T11=0,S11=0),0,IF(OR(AND(T11&gt;0,S11&lt;=0),AND(T11&lt;0,S11&gt;=0)),"nm",IF(AND(T11&lt;0,S11&lt;0),IF(-(T11/S11-1)*100&lt;-100,"(&gt;100)",-(T11/S11-1)*100),IF((T11/S11-1)*100&gt;100,"&gt;100",(T11/S11-1)*100))))</f>
        <v>4.927971315822965</v>
      </c>
      <c r="V11" s="17">
        <f>IF(AND(T11=0,P11=0),0,IF(OR(AND(T11&gt;0,P11&lt;=0),AND(T11&lt;0,P11&gt;=0)),"nm",IF(AND(T11&lt;0,P11&lt;0),IF(-(T11/P11-1)*100&lt;-100,"(&gt;100)",-(T11/P11-1)*100),IF((T11/P11-1)*100&gt;100,"&gt;100",(T11/P11-1)*100))))</f>
        <v>27.859645040782823</v>
      </c>
      <c r="W11" s="15"/>
      <c r="X11" s="17">
        <v>154722</v>
      </c>
      <c r="Y11" s="127">
        <v>197827</v>
      </c>
      <c r="Z11" s="17">
        <f>IF(AND(Y11=0,X11=0),0,IF(OR(AND(Y11&gt;0,X11&lt;=0),AND(Y11&lt;0,X11&gt;=0)),"nm",IF(AND(Y11&lt;0,X11&lt;0),IF(-(Y11/X11-1)*100&lt;-100,"(&gt;100)",-(Y11/X11-1)*100),IF((Y11/X11-1)*100&gt;100,"&gt;100",(Y11/X11-1)*100))))</f>
        <v>27.859645040782823</v>
      </c>
    </row>
    <row r="12" spans="1:30" ht="16.5">
      <c r="A12" s="93" t="s">
        <v>359</v>
      </c>
      <c r="C12" s="22"/>
      <c r="D12" s="75"/>
      <c r="J12" s="17"/>
      <c r="K12" s="17"/>
      <c r="L12" s="17"/>
      <c r="M12" s="17"/>
      <c r="N12" s="17"/>
      <c r="O12" s="17"/>
      <c r="P12" s="17"/>
      <c r="Q12" s="17"/>
      <c r="R12" s="17"/>
      <c r="S12" s="17"/>
      <c r="X12" s="171"/>
      <c r="AB12" s="18"/>
      <c r="AC12" s="18"/>
      <c r="AD12" s="18"/>
    </row>
    <row r="13" spans="2:30" ht="15">
      <c r="B13" s="22" t="s">
        <v>357</v>
      </c>
      <c r="C13" s="22"/>
      <c r="D13" s="75">
        <v>38517</v>
      </c>
      <c r="E13" s="75">
        <v>44162</v>
      </c>
      <c r="F13" s="75">
        <v>50256</v>
      </c>
      <c r="G13" s="75">
        <f>Y13</f>
        <v>54575</v>
      </c>
      <c r="I13" s="75">
        <v>40047</v>
      </c>
      <c r="J13" s="75">
        <v>40175</v>
      </c>
      <c r="K13" s="75">
        <v>41690</v>
      </c>
      <c r="L13" s="75">
        <v>44162</v>
      </c>
      <c r="M13" s="75">
        <v>46117</v>
      </c>
      <c r="N13" s="75">
        <v>48386</v>
      </c>
      <c r="O13" s="75">
        <v>49108</v>
      </c>
      <c r="P13" s="75">
        <v>50256</v>
      </c>
      <c r="Q13" s="123">
        <v>51083</v>
      </c>
      <c r="R13" s="123">
        <v>52982</v>
      </c>
      <c r="S13" s="123">
        <v>53487</v>
      </c>
      <c r="T13" s="121">
        <f>Y13</f>
        <v>54575</v>
      </c>
      <c r="U13" s="123">
        <f>IF(AND(T13=0,S13=0),0,IF(OR(AND(T13&gt;0,S13&lt;=0),AND(T13&lt;0,S13&gt;=0)),"nm",IF(AND(T13&lt;0,S13&lt;0),IF(-(T13/S13-1)*100&lt;-100,"(&gt;100)",-(T13/S13-1)*100),IF((T13/S13-1)*100&gt;100,"&gt;100",(T13/S13-1)*100))))</f>
        <v>2.034139136612634</v>
      </c>
      <c r="V13" s="123">
        <f>IF(AND(T13=0,P13=0),0,IF(OR(AND(T13&gt;0,P13&lt;=0),AND(T13&lt;0,P13&gt;=0)),"nm",IF(AND(T13&lt;0,P13&lt;0),IF(-(T13/P13-1)*100&lt;-100,"(&gt;100)",-(T13/P13-1)*100),IF((T13/P13-1)*100&gt;100,"&gt;100",(T13/P13-1)*100))))</f>
        <v>8.593998726520224</v>
      </c>
      <c r="W13" s="19"/>
      <c r="X13" s="123">
        <v>50256</v>
      </c>
      <c r="Y13" s="121">
        <v>54575</v>
      </c>
      <c r="Z13" s="75">
        <f>IF(AND(Y13=0,X13=0),0,IF(OR(AND(Y13&gt;0,X13&lt;=0),AND(Y13&lt;0,X13&gt;=0)),"nm",IF(AND(Y13&lt;0,X13&lt;0),IF(-(Y13/X13-1)*100&lt;-100,"(&gt;100)",-(Y13/X13-1)*100),IF((Y13/X13-1)*100&gt;100,"&gt;100",(Y13/X13-1)*100))))</f>
        <v>8.593998726520224</v>
      </c>
      <c r="AB13" s="18"/>
      <c r="AC13" s="18"/>
      <c r="AD13" s="18"/>
    </row>
    <row r="14" spans="2:30" ht="15">
      <c r="B14" s="22" t="s">
        <v>353</v>
      </c>
      <c r="C14" s="36"/>
      <c r="D14" s="75">
        <v>88255</v>
      </c>
      <c r="E14" s="75">
        <v>88503</v>
      </c>
      <c r="F14" s="75">
        <v>103219</v>
      </c>
      <c r="G14" s="75">
        <f>Y14</f>
        <v>141084</v>
      </c>
      <c r="I14" s="75">
        <v>91974</v>
      </c>
      <c r="J14" s="75">
        <v>89542</v>
      </c>
      <c r="K14" s="75">
        <v>88563</v>
      </c>
      <c r="L14" s="75">
        <v>88503</v>
      </c>
      <c r="M14" s="75">
        <v>90586</v>
      </c>
      <c r="N14" s="75">
        <v>100427</v>
      </c>
      <c r="O14" s="75">
        <v>100214</v>
      </c>
      <c r="P14" s="75">
        <v>103219</v>
      </c>
      <c r="Q14" s="123">
        <v>107637</v>
      </c>
      <c r="R14" s="123">
        <v>116714</v>
      </c>
      <c r="S14" s="123">
        <v>132932</v>
      </c>
      <c r="T14" s="121">
        <f aca="true" t="shared" si="0" ref="T14:T35">Y14</f>
        <v>141084</v>
      </c>
      <c r="U14" s="123">
        <f>IF(AND(T14=0,S14=0),0,IF(OR(AND(T14&gt;0,S14&lt;=0),AND(T14&lt;0,S14&gt;=0)),"nm",IF(AND(T14&lt;0,S14&lt;0),IF(-(T14/S14-1)*100&lt;-100,"(&gt;100)",-(T14/S14-1)*100),IF((T14/S14-1)*100&gt;100,"&gt;100",(T14/S14-1)*100))))</f>
        <v>6.132458700689081</v>
      </c>
      <c r="V14" s="123">
        <f>IF(AND(T14=0,P14=0),0,IF(OR(AND(T14&gt;0,P14&lt;=0),AND(T14&lt;0,P14&gt;=0)),"nm",IF(AND(T14&lt;0,P14&lt;0),IF(-(T14/P14-1)*100&lt;-100,"(&gt;100)",-(T14/P14-1)*100),IF((T14/P14-1)*100&gt;100,"&gt;100",(T14/P14-1)*100))))</f>
        <v>36.684137610323674</v>
      </c>
      <c r="W14" s="19"/>
      <c r="X14" s="123">
        <v>103219</v>
      </c>
      <c r="Y14" s="121">
        <v>141084</v>
      </c>
      <c r="Z14" s="75">
        <f>IF(AND(Y14=0,X14=0),0,IF(OR(AND(Y14&gt;0,X14&lt;=0),AND(Y14&lt;0,X14&gt;=0)),"nm",IF(AND(Y14&lt;0,X14&lt;0),IF(-(Y14/X14-1)*100&lt;-100,"(&gt;100)",-(Y14/X14-1)*100),IF((Y14/X14-1)*100&gt;100,"&gt;100",(Y14/X14-1)*100))))</f>
        <v>36.684137610323674</v>
      </c>
      <c r="AB14" s="18"/>
      <c r="AC14" s="18"/>
      <c r="AD14" s="18"/>
    </row>
    <row r="15" spans="2:30" ht="15">
      <c r="B15" s="22" t="s">
        <v>39</v>
      </c>
      <c r="C15" s="36"/>
      <c r="D15" s="75">
        <v>1593</v>
      </c>
      <c r="E15" s="75">
        <v>755</v>
      </c>
      <c r="F15" s="75">
        <v>1247</v>
      </c>
      <c r="G15" s="75">
        <f>Y15</f>
        <v>2168</v>
      </c>
      <c r="I15" s="75">
        <v>763</v>
      </c>
      <c r="J15" s="75">
        <v>689</v>
      </c>
      <c r="K15" s="75">
        <v>610</v>
      </c>
      <c r="L15" s="75">
        <v>755</v>
      </c>
      <c r="M15" s="75">
        <v>292</v>
      </c>
      <c r="N15" s="75">
        <v>335</v>
      </c>
      <c r="O15" s="75">
        <v>1212</v>
      </c>
      <c r="P15" s="75">
        <v>1247</v>
      </c>
      <c r="Q15" s="123">
        <v>1381</v>
      </c>
      <c r="R15" s="123">
        <v>1761</v>
      </c>
      <c r="S15" s="123">
        <v>2117</v>
      </c>
      <c r="T15" s="121">
        <f t="shared" si="0"/>
        <v>2168</v>
      </c>
      <c r="U15" s="123">
        <f>IF(AND(T15=0,S15=0),0,IF(OR(AND(T15&gt;0,S15&lt;=0),AND(T15&lt;0,S15&gt;=0)),"nm",IF(AND(T15&lt;0,S15&lt;0),IF(-(T15/S15-1)*100&lt;-100,"(&gt;100)",-(T15/S15-1)*100),IF((T15/S15-1)*100&gt;100,"&gt;100",(T15/S15-1)*100))))</f>
        <v>2.409069437883793</v>
      </c>
      <c r="V15" s="123">
        <f>IF(AND(T15=0,P15=0),0,IF(OR(AND(T15&gt;0,P15&lt;=0),AND(T15&lt;0,P15&gt;=0)),"nm",IF(AND(T15&lt;0,P15&lt;0),IF(-(T15/P15-1)*100&lt;-100,"(&gt;100)",-(T15/P15-1)*100),IF((T15/P15-1)*100&gt;100,"&gt;100",(T15/P15-1)*100))))</f>
        <v>73.85725741780274</v>
      </c>
      <c r="W15" s="19"/>
      <c r="X15" s="123">
        <v>1247</v>
      </c>
      <c r="Y15" s="121">
        <v>2168</v>
      </c>
      <c r="Z15" s="75">
        <f>IF(AND(Y15=0,X15=0),0,IF(OR(AND(Y15&gt;0,X15&lt;=0),AND(Y15&lt;0,X15&gt;=0)),"nm",IF(AND(Y15&lt;0,X15&lt;0),IF(-(Y15/X15-1)*100&lt;-100,"(&gt;100)",-(Y15/X15-1)*100),IF((Y15/X15-1)*100&gt;100,"&gt;100",(Y15/X15-1)*100))))</f>
        <v>73.85725741780274</v>
      </c>
      <c r="AB15" s="18"/>
      <c r="AC15" s="18"/>
      <c r="AD15" s="18"/>
    </row>
    <row r="16" spans="1:30" s="24" customFormat="1" ht="17.25" customHeight="1">
      <c r="A16" s="58" t="s">
        <v>360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48"/>
      <c r="U16" s="17"/>
      <c r="V16" s="17"/>
      <c r="X16" s="17"/>
      <c r="Y16" s="148"/>
      <c r="Z16" s="17"/>
      <c r="AB16" s="18"/>
      <c r="AC16" s="18"/>
      <c r="AD16" s="18"/>
    </row>
    <row r="17" spans="2:30" ht="15">
      <c r="B17" s="22" t="s">
        <v>53</v>
      </c>
      <c r="C17" s="22"/>
      <c r="D17" s="75">
        <v>59789</v>
      </c>
      <c r="E17" s="75">
        <v>61713</v>
      </c>
      <c r="F17" s="75">
        <v>74595</v>
      </c>
      <c r="G17" s="75">
        <f>Y17</f>
        <v>89427</v>
      </c>
      <c r="I17" s="75">
        <v>62520</v>
      </c>
      <c r="J17" s="75">
        <v>61064</v>
      </c>
      <c r="K17" s="75">
        <v>61291</v>
      </c>
      <c r="L17" s="75">
        <v>61713</v>
      </c>
      <c r="M17" s="75">
        <v>64184</v>
      </c>
      <c r="N17" s="75">
        <v>70698</v>
      </c>
      <c r="O17" s="75">
        <v>72997</v>
      </c>
      <c r="P17" s="75">
        <v>74595</v>
      </c>
      <c r="Q17" s="75">
        <v>77824</v>
      </c>
      <c r="R17" s="75">
        <v>83466</v>
      </c>
      <c r="S17" s="75">
        <v>87538</v>
      </c>
      <c r="T17" s="349">
        <f>Y17</f>
        <v>89427</v>
      </c>
      <c r="U17" s="75">
        <f>IF(AND(T17=0,S17=0),0,IF(OR(AND(T17&gt;0,S17&lt;=0),AND(T17&lt;0,S17&gt;=0)),"nm",IF(AND(T17&lt;0,S17&lt;0),IF(-(T17/S17-1)*100&lt;-100,"(&gt;100)",-(T17/S17-1)*100),IF((T17/S17-1)*100&gt;100,"&gt;100",(T17/S17-1)*100))))</f>
        <v>2.157919989033341</v>
      </c>
      <c r="V17" s="75">
        <f>IF(AND(T17=0,P17=0),0,IF(OR(AND(T17&gt;0,P17&lt;=0),AND(T17&lt;0,P17&gt;=0)),"nm",IF(AND(T17&lt;0,P17&lt;0),IF(-(T17/P17-1)*100&lt;-100,"(&gt;100)",-(T17/P17-1)*100),IF((T17/P17-1)*100&gt;100,"&gt;100",(T17/P17-1)*100))))</f>
        <v>19.883370199075003</v>
      </c>
      <c r="X17" s="75">
        <v>74595</v>
      </c>
      <c r="Y17" s="349">
        <v>89427</v>
      </c>
      <c r="Z17" s="75">
        <f>IF(AND(Y17=0,X17=0),0,IF(OR(AND(Y17&gt;0,X17&lt;=0),AND(Y17&lt;0,X17&gt;=0)),"nm",IF(AND(Y17&lt;0,X17&lt;0),IF(-(Y17/X17-1)*100&lt;-100,"(&gt;100)",-(Y17/X17-1)*100),IF((Y17/X17-1)*100&gt;100,"&gt;100",(Y17/X17-1)*100))))</f>
        <v>19.883370199075003</v>
      </c>
      <c r="AB17" s="18"/>
      <c r="AC17" s="18"/>
      <c r="AD17" s="18"/>
    </row>
    <row r="18" spans="2:30" ht="15">
      <c r="B18" s="22" t="s">
        <v>54</v>
      </c>
      <c r="C18" s="22"/>
      <c r="D18" s="75">
        <v>31888</v>
      </c>
      <c r="E18" s="75">
        <v>32999</v>
      </c>
      <c r="F18" s="75">
        <v>36688</v>
      </c>
      <c r="G18" s="75">
        <f>Y18</f>
        <v>40369</v>
      </c>
      <c r="I18" s="75">
        <v>32525</v>
      </c>
      <c r="J18" s="75">
        <v>31959</v>
      </c>
      <c r="K18" s="75">
        <v>31851</v>
      </c>
      <c r="L18" s="75">
        <v>32999</v>
      </c>
      <c r="M18" s="75">
        <v>33492</v>
      </c>
      <c r="N18" s="75">
        <v>36982</v>
      </c>
      <c r="O18" s="75">
        <v>36541</v>
      </c>
      <c r="P18" s="75">
        <v>36688</v>
      </c>
      <c r="Q18" s="75">
        <v>36556</v>
      </c>
      <c r="R18" s="75">
        <v>36933</v>
      </c>
      <c r="S18" s="75">
        <v>40689</v>
      </c>
      <c r="T18" s="349">
        <f>Y18</f>
        <v>40369</v>
      </c>
      <c r="U18" s="75">
        <f>IF(AND(T18=0,S18=0),0,IF(OR(AND(T18&gt;0,S18&lt;=0),AND(T18&lt;0,S18&gt;=0)),"nm",IF(AND(T18&lt;0,S18&lt;0),IF(-(T18/S18-1)*100&lt;-100,"(&gt;100)",-(T18/S18-1)*100),IF((T18/S18-1)*100&gt;100,"&gt;100",(T18/S18-1)*100))))</f>
        <v>-0.786453341197868</v>
      </c>
      <c r="V18" s="75">
        <f>IF(AND(T18=0,P18=0),0,IF(OR(AND(T18&gt;0,P18&lt;=0),AND(T18&lt;0,P18&gt;=0)),"nm",IF(AND(T18&lt;0,P18&lt;0),IF(-(T18/P18-1)*100&lt;-100,"(&gt;100)",-(T18/P18-1)*100),IF((T18/P18-1)*100&gt;100,"&gt;100",(T18/P18-1)*100))))</f>
        <v>10.033253379851725</v>
      </c>
      <c r="X18" s="75">
        <v>36688</v>
      </c>
      <c r="Y18" s="349">
        <v>40369</v>
      </c>
      <c r="Z18" s="75">
        <f>IF(AND(Y18=0,X18=0),0,IF(OR(AND(Y18&gt;0,X18&lt;=0),AND(Y18&lt;0,X18&gt;=0)),"nm",IF(AND(Y18&lt;0,X18&lt;0),IF(-(Y18/X18-1)*100&lt;-100,"(&gt;100)",-(Y18/X18-1)*100),IF((Y18/X18-1)*100&gt;100,"&gt;100",(Y18/X18-1)*100))))</f>
        <v>10.033253379851725</v>
      </c>
      <c r="AB18" s="18"/>
      <c r="AC18" s="18"/>
      <c r="AD18" s="18"/>
    </row>
    <row r="19" spans="2:30" ht="15">
      <c r="B19" s="22" t="s">
        <v>78</v>
      </c>
      <c r="C19" s="22"/>
      <c r="D19" s="75">
        <v>10735</v>
      </c>
      <c r="E19" s="75">
        <v>11211</v>
      </c>
      <c r="F19" s="75">
        <v>13495</v>
      </c>
      <c r="G19" s="75">
        <f>Y19</f>
        <v>30147</v>
      </c>
      <c r="I19" s="75">
        <v>10567</v>
      </c>
      <c r="J19" s="75">
        <v>10161</v>
      </c>
      <c r="K19" s="75">
        <v>10437</v>
      </c>
      <c r="L19" s="75">
        <v>11211</v>
      </c>
      <c r="M19" s="75">
        <v>11647</v>
      </c>
      <c r="N19" s="75">
        <v>11455</v>
      </c>
      <c r="O19" s="75">
        <v>11322</v>
      </c>
      <c r="P19" s="75">
        <v>13495</v>
      </c>
      <c r="Q19" s="75">
        <v>14262</v>
      </c>
      <c r="R19" s="75">
        <v>19121</v>
      </c>
      <c r="S19" s="75">
        <v>23620</v>
      </c>
      <c r="T19" s="349">
        <f>Y19</f>
        <v>30147</v>
      </c>
      <c r="U19" s="75">
        <f>IF(AND(T19=0,S19=0),0,IF(OR(AND(T19&gt;0,S19&lt;=0),AND(T19&lt;0,S19&gt;=0)),"nm",IF(AND(T19&lt;0,S19&lt;0),IF(-(T19/S19-1)*100&lt;-100,"(&gt;100)",-(T19/S19-1)*100),IF((T19/S19-1)*100&gt;100,"&gt;100",(T19/S19-1)*100))))</f>
        <v>27.63336155800169</v>
      </c>
      <c r="V19" s="75" t="str">
        <f>IF(AND(T19=0,P19=0),0,IF(OR(AND(T19&gt;0,P19&lt;=0),AND(T19&lt;0,P19&gt;=0)),"nm",IF(AND(T19&lt;0,P19&lt;0),IF(-(T19/P19-1)*100&lt;-100,"(&gt;100)",-(T19/P19-1)*100),IF((T19/P19-1)*100&gt;100,"&gt;100",(T19/P19-1)*100))))</f>
        <v>&gt;100</v>
      </c>
      <c r="X19" s="75">
        <v>13495</v>
      </c>
      <c r="Y19" s="349">
        <v>30147</v>
      </c>
      <c r="Z19" s="75" t="str">
        <f>IF(AND(Y19=0,X19=0),0,IF(OR(AND(Y19&gt;0,X19&lt;=0),AND(Y19&lt;0,X19&gt;=0)),"nm",IF(AND(Y19&lt;0,X19&lt;0),IF(-(Y19/X19-1)*100&lt;-100,"(&gt;100)",-(Y19/X19-1)*100),IF((Y19/X19-1)*100&gt;100,"&gt;100",(Y19/X19-1)*100))))</f>
        <v>&gt;100</v>
      </c>
      <c r="AB19" s="18"/>
      <c r="AC19" s="18"/>
      <c r="AD19" s="18"/>
    </row>
    <row r="20" spans="2:30" ht="15">
      <c r="B20" s="22" t="s">
        <v>98</v>
      </c>
      <c r="C20" s="22"/>
      <c r="D20" s="75">
        <v>10662</v>
      </c>
      <c r="E20" s="75">
        <v>11726</v>
      </c>
      <c r="F20" s="75">
        <v>13976</v>
      </c>
      <c r="G20" s="75">
        <f>Y20</f>
        <v>19290</v>
      </c>
      <c r="I20" s="75">
        <v>10820</v>
      </c>
      <c r="J20" s="75">
        <v>11026</v>
      </c>
      <c r="K20" s="75">
        <v>11969</v>
      </c>
      <c r="L20" s="75">
        <v>11726</v>
      </c>
      <c r="M20" s="75">
        <v>12020</v>
      </c>
      <c r="N20" s="75">
        <v>13653</v>
      </c>
      <c r="O20" s="75">
        <v>13677</v>
      </c>
      <c r="P20" s="75">
        <v>13976</v>
      </c>
      <c r="Q20" s="75">
        <v>15430</v>
      </c>
      <c r="R20" s="75">
        <v>15918</v>
      </c>
      <c r="S20" s="75">
        <v>18131</v>
      </c>
      <c r="T20" s="349">
        <f>Y20</f>
        <v>19290</v>
      </c>
      <c r="U20" s="75">
        <f>IF(AND(T20=0,S20=0),0,IF(OR(AND(T20&gt;0,S20&lt;=0),AND(T20&lt;0,S20&gt;=0)),"nm",IF(AND(T20&lt;0,S20&lt;0),IF(-(T20/S20-1)*100&lt;-100,"(&gt;100)",-(T20/S20-1)*100),IF((T20/S20-1)*100&gt;100,"&gt;100",(T20/S20-1)*100))))</f>
        <v>6.392366664828186</v>
      </c>
      <c r="V20" s="75">
        <f>IF(AND(T20=0,P20=0),0,IF(OR(AND(T20&gt;0,P20&lt;=0),AND(T20&lt;0,P20&gt;=0)),"nm",IF(AND(T20&lt;0,P20&lt;0),IF(-(T20/P20-1)*100&lt;-100,"(&gt;100)",-(T20/P20-1)*100),IF((T20/P20-1)*100&gt;100,"&gt;100",(T20/P20-1)*100))))</f>
        <v>38.02232398397252</v>
      </c>
      <c r="X20" s="75">
        <v>13976</v>
      </c>
      <c r="Y20" s="349">
        <v>19290</v>
      </c>
      <c r="Z20" s="75">
        <f>IF(AND(Y20=0,X20=0),0,IF(OR(AND(Y20&gt;0,X20&lt;=0),AND(Y20&lt;0,X20&gt;=0)),"nm",IF(AND(Y20&lt;0,X20&lt;0),IF(-(Y20/X20-1)*100&lt;-100,"(&gt;100)",-(Y20/X20-1)*100),IF((Y20/X20-1)*100&gt;100,"&gt;100",(Y20/X20-1)*100))))</f>
        <v>38.02232398397252</v>
      </c>
      <c r="AB20" s="18"/>
      <c r="AC20" s="18"/>
      <c r="AD20" s="18"/>
    </row>
    <row r="21" spans="2:30" ht="15">
      <c r="B21" s="22" t="s">
        <v>101</v>
      </c>
      <c r="C21" s="22"/>
      <c r="D21" s="75">
        <v>15291</v>
      </c>
      <c r="E21" s="75">
        <v>15771</v>
      </c>
      <c r="F21" s="75">
        <v>15968</v>
      </c>
      <c r="G21" s="75">
        <f>Y21</f>
        <v>18594</v>
      </c>
      <c r="I21" s="75">
        <v>16352</v>
      </c>
      <c r="J21" s="75">
        <v>16196</v>
      </c>
      <c r="K21" s="75">
        <v>15315</v>
      </c>
      <c r="L21" s="75">
        <v>15771</v>
      </c>
      <c r="M21" s="75">
        <v>15652</v>
      </c>
      <c r="N21" s="75">
        <v>16360</v>
      </c>
      <c r="O21" s="75">
        <v>15997</v>
      </c>
      <c r="P21" s="75">
        <v>15968</v>
      </c>
      <c r="Q21" s="75">
        <v>16029</v>
      </c>
      <c r="R21" s="75">
        <v>16019</v>
      </c>
      <c r="S21" s="75">
        <v>18558</v>
      </c>
      <c r="T21" s="349">
        <f>Y21</f>
        <v>18594</v>
      </c>
      <c r="U21" s="75">
        <f>IF(AND(T21=0,S21=0),0,IF(OR(AND(T21&gt;0,S21&lt;=0),AND(T21&lt;0,S21&gt;=0)),"nm",IF(AND(T21&lt;0,S21&lt;0),IF(-(T21/S21-1)*100&lt;-100,"(&gt;100)",-(T21/S21-1)*100),IF((T21/S21-1)*100&gt;100,"&gt;100",(T21/S21-1)*100))))</f>
        <v>0.19398642095054264</v>
      </c>
      <c r="V21" s="75">
        <f>IF(AND(T21=0,P21=0),0,IF(OR(AND(T21&gt;0,P21&lt;=0),AND(T21&lt;0,P21&gt;=0)),"nm",IF(AND(T21&lt;0,P21&lt;0),IF(-(T21/P21-1)*100&lt;-100,"(&gt;100)",-(T21/P21-1)*100),IF((T21/P21-1)*100&gt;100,"&gt;100",(T21/P21-1)*100))))</f>
        <v>16.44539078156313</v>
      </c>
      <c r="X21" s="75">
        <v>15968</v>
      </c>
      <c r="Y21" s="349">
        <v>18594</v>
      </c>
      <c r="Z21" s="75">
        <f>IF(AND(Y21=0,X21=0),0,IF(OR(AND(Y21&gt;0,X21&lt;=0),AND(Y21&lt;0,X21&gt;=0)),"nm",IF(AND(Y21&lt;0,X21&lt;0),IF(-(Y21/X21-1)*100&lt;-100,"(&gt;100)",-(Y21/X21-1)*100),IF((Y21/X21-1)*100&gt;100,"&gt;100",(Y21/X21-1)*100))))</f>
        <v>16.44539078156313</v>
      </c>
      <c r="AB21" s="18"/>
      <c r="AC21" s="18"/>
      <c r="AD21" s="18"/>
    </row>
    <row r="22" spans="1:30" ht="15">
      <c r="A22" s="93" t="s">
        <v>94</v>
      </c>
      <c r="C22" s="22"/>
      <c r="D22" s="75"/>
      <c r="T22" s="124"/>
      <c r="Y22" s="124"/>
      <c r="AB22" s="18"/>
      <c r="AC22" s="18"/>
      <c r="AD22" s="18"/>
    </row>
    <row r="23" spans="2:30" ht="15">
      <c r="B23" s="22" t="s">
        <v>88</v>
      </c>
      <c r="C23" s="22"/>
      <c r="D23" s="75">
        <v>15958</v>
      </c>
      <c r="E23" s="75">
        <v>16239</v>
      </c>
      <c r="F23" s="75">
        <v>19217</v>
      </c>
      <c r="G23" s="75">
        <f aca="true" t="shared" si="1" ref="G23:G30">Y23</f>
        <v>24872</v>
      </c>
      <c r="I23" s="75">
        <v>16946</v>
      </c>
      <c r="J23" s="75">
        <v>15589</v>
      </c>
      <c r="K23" s="75">
        <v>16242</v>
      </c>
      <c r="L23" s="75">
        <v>16239</v>
      </c>
      <c r="M23" s="75">
        <v>17098</v>
      </c>
      <c r="N23" s="75">
        <v>18404</v>
      </c>
      <c r="O23" s="75">
        <v>17814</v>
      </c>
      <c r="P23" s="75">
        <v>19217</v>
      </c>
      <c r="Q23" s="75">
        <v>19820</v>
      </c>
      <c r="R23" s="75">
        <v>22508</v>
      </c>
      <c r="S23" s="75">
        <v>23719</v>
      </c>
      <c r="T23" s="124">
        <f t="shared" si="0"/>
        <v>24872</v>
      </c>
      <c r="U23" s="123">
        <f aca="true" t="shared" si="2" ref="U23:U30">IF(AND(T23=0,S23=0),0,IF(OR(AND(T23&gt;0,S23&lt;=0),AND(T23&lt;0,S23&gt;=0)),"nm",IF(AND(T23&lt;0,S23&lt;0),IF(-(T23/S23-1)*100&lt;-100,"(&gt;100)",-(T23/S23-1)*100),IF((T23/S23-1)*100&gt;100,"&gt;100",(T23/S23-1)*100))))</f>
        <v>4.861081833129566</v>
      </c>
      <c r="V23" s="123">
        <f aca="true" t="shared" si="3" ref="V23:V30">IF(AND(T23=0,P23=0),0,IF(OR(AND(T23&gt;0,P23&lt;=0),AND(T23&lt;0,P23&gt;=0)),"nm",IF(AND(T23&lt;0,P23&lt;0),IF(-(T23/P23-1)*100&lt;-100,"(&gt;100)",-(T23/P23-1)*100),IF((T23/P23-1)*100&gt;100,"&gt;100",(T23/P23-1)*100))))</f>
        <v>29.427069781963876</v>
      </c>
      <c r="W23" s="19"/>
      <c r="X23" s="123">
        <v>19217</v>
      </c>
      <c r="Y23" s="124">
        <v>24872</v>
      </c>
      <c r="Z23" s="75">
        <f aca="true" t="shared" si="4" ref="Z23:Z30">IF(AND(Y23=0,X23=0),0,IF(OR(AND(Y23&gt;0,X23&lt;=0),AND(Y23&lt;0,X23&gt;=0)),"nm",IF(AND(Y23&lt;0,X23&lt;0),IF(-(Y23/X23-1)*100&lt;-100,"(&gt;100)",-(Y23/X23-1)*100),IF((Y23/X23-1)*100&gt;100,"&gt;100",(Y23/X23-1)*100))))</f>
        <v>29.427069781963876</v>
      </c>
      <c r="AB23" s="18"/>
      <c r="AC23" s="18"/>
      <c r="AD23" s="18"/>
    </row>
    <row r="24" spans="2:30" ht="15">
      <c r="B24" s="22" t="s">
        <v>89</v>
      </c>
      <c r="C24" s="22"/>
      <c r="D24" s="75">
        <v>17931</v>
      </c>
      <c r="E24" s="75">
        <v>18433</v>
      </c>
      <c r="F24" s="75">
        <v>21385</v>
      </c>
      <c r="G24" s="75">
        <f t="shared" si="1"/>
        <v>28527</v>
      </c>
      <c r="I24" s="75">
        <v>18786</v>
      </c>
      <c r="J24" s="75">
        <v>18220</v>
      </c>
      <c r="K24" s="75">
        <v>17722</v>
      </c>
      <c r="L24" s="75">
        <v>18433</v>
      </c>
      <c r="M24" s="75">
        <v>18852</v>
      </c>
      <c r="N24" s="75">
        <v>20282</v>
      </c>
      <c r="O24" s="75">
        <v>21194</v>
      </c>
      <c r="P24" s="75">
        <v>21385</v>
      </c>
      <c r="Q24" s="75">
        <v>23537</v>
      </c>
      <c r="R24" s="75">
        <v>24555</v>
      </c>
      <c r="S24" s="75">
        <v>26798</v>
      </c>
      <c r="T24" s="124">
        <f t="shared" si="0"/>
        <v>28527</v>
      </c>
      <c r="U24" s="123">
        <f t="shared" si="2"/>
        <v>6.451974027912533</v>
      </c>
      <c r="V24" s="123">
        <f t="shared" si="3"/>
        <v>33.39724105681552</v>
      </c>
      <c r="W24" s="19"/>
      <c r="X24" s="123">
        <v>21385</v>
      </c>
      <c r="Y24" s="124">
        <v>28527</v>
      </c>
      <c r="Z24" s="75">
        <f t="shared" si="4"/>
        <v>33.39724105681552</v>
      </c>
      <c r="AB24" s="18"/>
      <c r="AC24" s="18"/>
      <c r="AD24" s="18"/>
    </row>
    <row r="25" spans="2:30" ht="15">
      <c r="B25" s="22" t="s">
        <v>90</v>
      </c>
      <c r="C25" s="22"/>
      <c r="D25" s="75">
        <v>29375</v>
      </c>
      <c r="E25" s="75">
        <v>33120</v>
      </c>
      <c r="F25" s="75">
        <v>38676</v>
      </c>
      <c r="G25" s="75">
        <f t="shared" si="1"/>
        <v>41322</v>
      </c>
      <c r="I25" s="75">
        <v>29882</v>
      </c>
      <c r="J25" s="75">
        <v>29821</v>
      </c>
      <c r="K25" s="75">
        <v>30956</v>
      </c>
      <c r="L25" s="75">
        <v>33120</v>
      </c>
      <c r="M25" s="75">
        <v>34949</v>
      </c>
      <c r="N25" s="75">
        <v>37082</v>
      </c>
      <c r="O25" s="75">
        <v>38030</v>
      </c>
      <c r="P25" s="75">
        <v>38676</v>
      </c>
      <c r="Q25" s="75">
        <v>38929</v>
      </c>
      <c r="R25" s="75">
        <v>39368</v>
      </c>
      <c r="S25" s="75">
        <v>40749</v>
      </c>
      <c r="T25" s="124">
        <f t="shared" si="0"/>
        <v>41322</v>
      </c>
      <c r="U25" s="123">
        <f t="shared" si="2"/>
        <v>1.4061694765515664</v>
      </c>
      <c r="V25" s="123">
        <f t="shared" si="3"/>
        <v>6.841452063295073</v>
      </c>
      <c r="W25" s="19"/>
      <c r="X25" s="123">
        <v>38676</v>
      </c>
      <c r="Y25" s="124">
        <v>41322</v>
      </c>
      <c r="Z25" s="75">
        <f>IF(AND(Y25=0,X25=0),0,IF(OR(AND(Y25&gt;0,X25&lt;=0),AND(Y25&lt;0,X25&gt;=0)),"nm",IF(AND(Y25&lt;0,X25&lt;0),IF(-(Y25/X25-1)*100&lt;-100,"(&gt;100)",-(Y25/X25-1)*100),IF((Y25/X25-1)*100&gt;100,"&gt;100",(Y25/X25-1)*100))))</f>
        <v>6.841452063295073</v>
      </c>
      <c r="AB25" s="18"/>
      <c r="AC25" s="18"/>
      <c r="AD25" s="18"/>
    </row>
    <row r="26" spans="2:30" ht="15">
      <c r="B26" s="22" t="s">
        <v>91</v>
      </c>
      <c r="C26" s="22"/>
      <c r="D26" s="75">
        <v>13075</v>
      </c>
      <c r="E26" s="75">
        <v>13335</v>
      </c>
      <c r="F26" s="75">
        <v>16732</v>
      </c>
      <c r="G26" s="75">
        <f t="shared" si="1"/>
        <v>34159</v>
      </c>
      <c r="I26" s="75">
        <v>12426</v>
      </c>
      <c r="J26" s="75">
        <v>12117</v>
      </c>
      <c r="K26" s="75">
        <v>12245</v>
      </c>
      <c r="L26" s="75">
        <v>13335</v>
      </c>
      <c r="M26" s="75">
        <v>13617</v>
      </c>
      <c r="N26" s="75">
        <v>14798</v>
      </c>
      <c r="O26" s="75">
        <v>15053</v>
      </c>
      <c r="P26" s="75">
        <v>16732</v>
      </c>
      <c r="Q26" s="75">
        <v>17554</v>
      </c>
      <c r="R26" s="75">
        <v>23545</v>
      </c>
      <c r="S26" s="75">
        <v>31217</v>
      </c>
      <c r="T26" s="124">
        <f t="shared" si="0"/>
        <v>34159</v>
      </c>
      <c r="U26" s="123">
        <f t="shared" si="2"/>
        <v>9.424352115834322</v>
      </c>
      <c r="V26" s="123" t="str">
        <f t="shared" si="3"/>
        <v>&gt;100</v>
      </c>
      <c r="W26" s="19"/>
      <c r="X26" s="123">
        <v>16732</v>
      </c>
      <c r="Y26" s="124">
        <v>34159</v>
      </c>
      <c r="Z26" s="75" t="str">
        <f t="shared" si="4"/>
        <v>&gt;100</v>
      </c>
      <c r="AB26" s="18"/>
      <c r="AC26" s="18"/>
      <c r="AD26" s="18"/>
    </row>
    <row r="27" spans="2:30" ht="15">
      <c r="B27" s="22" t="s">
        <v>92</v>
      </c>
      <c r="C27" s="22"/>
      <c r="D27" s="75">
        <v>12457</v>
      </c>
      <c r="E27" s="75">
        <v>12277</v>
      </c>
      <c r="F27" s="75">
        <v>14378</v>
      </c>
      <c r="G27" s="75">
        <f t="shared" si="1"/>
        <v>16929</v>
      </c>
      <c r="I27" s="75">
        <v>13073</v>
      </c>
      <c r="J27" s="75">
        <v>13043</v>
      </c>
      <c r="K27" s="75">
        <v>13026</v>
      </c>
      <c r="L27" s="75">
        <v>12277</v>
      </c>
      <c r="M27" s="75">
        <v>12598</v>
      </c>
      <c r="N27" s="75">
        <v>13294</v>
      </c>
      <c r="O27" s="75">
        <v>13714</v>
      </c>
      <c r="P27" s="75">
        <v>14378</v>
      </c>
      <c r="Q27" s="75">
        <v>14872</v>
      </c>
      <c r="R27" s="75">
        <v>15938</v>
      </c>
      <c r="S27" s="75">
        <v>16961</v>
      </c>
      <c r="T27" s="124">
        <f t="shared" si="0"/>
        <v>16929</v>
      </c>
      <c r="U27" s="123">
        <f t="shared" si="2"/>
        <v>-0.18866812098343733</v>
      </c>
      <c r="V27" s="123">
        <f t="shared" si="3"/>
        <v>17.74238419808041</v>
      </c>
      <c r="W27" s="19"/>
      <c r="X27" s="123">
        <v>14378</v>
      </c>
      <c r="Y27" s="124">
        <v>16929</v>
      </c>
      <c r="Z27" s="75">
        <f t="shared" si="4"/>
        <v>17.74238419808041</v>
      </c>
      <c r="AB27" s="18"/>
      <c r="AC27" s="18"/>
      <c r="AD27" s="18"/>
    </row>
    <row r="28" spans="2:30" ht="15">
      <c r="B28" s="22" t="s">
        <v>93</v>
      </c>
      <c r="C28" s="22"/>
      <c r="D28" s="75">
        <v>14490</v>
      </c>
      <c r="E28" s="75">
        <v>16710</v>
      </c>
      <c r="F28" s="75">
        <v>18517</v>
      </c>
      <c r="G28" s="75">
        <f t="shared" si="1"/>
        <v>19743</v>
      </c>
      <c r="I28" s="75">
        <v>16988</v>
      </c>
      <c r="J28" s="75">
        <v>17107</v>
      </c>
      <c r="K28" s="75">
        <v>16939</v>
      </c>
      <c r="L28" s="75">
        <v>16710</v>
      </c>
      <c r="M28" s="75">
        <v>16813</v>
      </c>
      <c r="N28" s="75">
        <v>20202</v>
      </c>
      <c r="O28" s="75">
        <v>19868</v>
      </c>
      <c r="P28" s="75">
        <v>18517</v>
      </c>
      <c r="Q28" s="75">
        <v>17698</v>
      </c>
      <c r="R28" s="75">
        <v>16104</v>
      </c>
      <c r="S28" s="75">
        <v>19222</v>
      </c>
      <c r="T28" s="124">
        <f t="shared" si="0"/>
        <v>19743</v>
      </c>
      <c r="U28" s="123">
        <f t="shared" si="2"/>
        <v>2.7104359587972082</v>
      </c>
      <c r="V28" s="123">
        <f t="shared" si="3"/>
        <v>6.620942917319228</v>
      </c>
      <c r="W28" s="19"/>
      <c r="X28" s="123">
        <v>18517</v>
      </c>
      <c r="Y28" s="124">
        <v>19743</v>
      </c>
      <c r="Z28" s="75">
        <f t="shared" si="4"/>
        <v>6.620942917319228</v>
      </c>
      <c r="AB28" s="18"/>
      <c r="AC28" s="18"/>
      <c r="AD28" s="18"/>
    </row>
    <row r="29" spans="2:30" ht="15">
      <c r="B29" s="22" t="s">
        <v>95</v>
      </c>
      <c r="C29" s="22"/>
      <c r="D29" s="75">
        <v>10478</v>
      </c>
      <c r="E29" s="75">
        <v>10873</v>
      </c>
      <c r="F29" s="75">
        <v>11142</v>
      </c>
      <c r="G29" s="75">
        <f t="shared" si="1"/>
        <v>12800</v>
      </c>
      <c r="I29" s="75">
        <v>10346</v>
      </c>
      <c r="J29" s="75">
        <v>10660</v>
      </c>
      <c r="K29" s="75">
        <v>10559</v>
      </c>
      <c r="L29" s="75">
        <v>10873</v>
      </c>
      <c r="M29" s="75">
        <v>10397</v>
      </c>
      <c r="N29" s="75">
        <v>10480</v>
      </c>
      <c r="O29" s="75">
        <v>10652</v>
      </c>
      <c r="P29" s="75">
        <v>11142</v>
      </c>
      <c r="Q29" s="75">
        <v>11447</v>
      </c>
      <c r="R29" s="75">
        <v>12526</v>
      </c>
      <c r="S29" s="75">
        <v>11926</v>
      </c>
      <c r="T29" s="124">
        <f t="shared" si="0"/>
        <v>12800</v>
      </c>
      <c r="U29" s="123">
        <f t="shared" si="2"/>
        <v>7.328525909776951</v>
      </c>
      <c r="V29" s="123">
        <f t="shared" si="3"/>
        <v>14.880631843475145</v>
      </c>
      <c r="W29" s="19"/>
      <c r="X29" s="123">
        <v>11142</v>
      </c>
      <c r="Y29" s="124">
        <v>12800</v>
      </c>
      <c r="Z29" s="75">
        <f t="shared" si="4"/>
        <v>14.880631843475145</v>
      </c>
      <c r="AB29" s="18"/>
      <c r="AC29" s="18"/>
      <c r="AD29" s="18"/>
    </row>
    <row r="30" spans="2:30" ht="15">
      <c r="B30" s="22" t="s">
        <v>39</v>
      </c>
      <c r="C30" s="22"/>
      <c r="D30" s="75">
        <v>14601</v>
      </c>
      <c r="E30" s="75">
        <v>12433</v>
      </c>
      <c r="F30" s="75">
        <v>14675</v>
      </c>
      <c r="G30" s="75">
        <f t="shared" si="1"/>
        <v>19475</v>
      </c>
      <c r="I30" s="75">
        <v>14337</v>
      </c>
      <c r="J30" s="75">
        <v>13849</v>
      </c>
      <c r="K30" s="75">
        <v>13174</v>
      </c>
      <c r="L30" s="75">
        <v>12433</v>
      </c>
      <c r="M30" s="75">
        <v>12671</v>
      </c>
      <c r="N30" s="75">
        <v>14606</v>
      </c>
      <c r="O30" s="75">
        <v>14209</v>
      </c>
      <c r="P30" s="75">
        <v>14675</v>
      </c>
      <c r="Q30" s="75">
        <v>16244</v>
      </c>
      <c r="R30" s="75">
        <v>16913</v>
      </c>
      <c r="S30" s="75">
        <v>17944</v>
      </c>
      <c r="T30" s="124">
        <f t="shared" si="0"/>
        <v>19475</v>
      </c>
      <c r="U30" s="123">
        <f t="shared" si="2"/>
        <v>8.532099866250565</v>
      </c>
      <c r="V30" s="123">
        <f t="shared" si="3"/>
        <v>32.708688245315166</v>
      </c>
      <c r="W30" s="19"/>
      <c r="X30" s="123">
        <v>14675</v>
      </c>
      <c r="Y30" s="124">
        <v>19475</v>
      </c>
      <c r="Z30" s="75">
        <f t="shared" si="4"/>
        <v>32.708688245315166</v>
      </c>
      <c r="AB30" s="18"/>
      <c r="AC30" s="18"/>
      <c r="AD30" s="18"/>
    </row>
    <row r="31" spans="1:30" ht="15">
      <c r="A31" s="93" t="s">
        <v>380</v>
      </c>
      <c r="C31" s="22"/>
      <c r="D31" s="75"/>
      <c r="Q31" s="123"/>
      <c r="R31" s="123"/>
      <c r="S31" s="123"/>
      <c r="T31" s="124"/>
      <c r="U31" s="123"/>
      <c r="V31" s="123"/>
      <c r="W31" s="19"/>
      <c r="X31" s="123"/>
      <c r="Y31" s="124"/>
      <c r="AB31" s="18"/>
      <c r="AC31" s="18"/>
      <c r="AD31" s="18"/>
    </row>
    <row r="32" spans="2:30" ht="15">
      <c r="B32" s="22" t="s">
        <v>102</v>
      </c>
      <c r="C32" s="22"/>
      <c r="D32" s="75">
        <v>53527</v>
      </c>
      <c r="E32" s="75">
        <v>56712</v>
      </c>
      <c r="F32" s="75">
        <v>67439</v>
      </c>
      <c r="G32" s="75">
        <f>Y32</f>
        <v>78756</v>
      </c>
      <c r="I32" s="75">
        <v>56469</v>
      </c>
      <c r="J32" s="75">
        <v>56448</v>
      </c>
      <c r="K32" s="75">
        <v>56556</v>
      </c>
      <c r="L32" s="75">
        <v>56712</v>
      </c>
      <c r="M32" s="75">
        <v>58238</v>
      </c>
      <c r="N32" s="75">
        <v>60852</v>
      </c>
      <c r="O32" s="75">
        <v>64908</v>
      </c>
      <c r="P32" s="75">
        <v>67439</v>
      </c>
      <c r="Q32" s="123">
        <v>69075</v>
      </c>
      <c r="R32" s="123">
        <v>72334</v>
      </c>
      <c r="S32" s="123">
        <v>74831</v>
      </c>
      <c r="T32" s="124">
        <f t="shared" si="0"/>
        <v>78756</v>
      </c>
      <c r="U32" s="123">
        <f>IF(AND(T32=0,S32=0),0,IF(OR(AND(T32&gt;0,S32&lt;=0),AND(T32&lt;0,S32&gt;=0)),"nm",IF(AND(T32&lt;0,S32&lt;0),IF(-(T32/S32-1)*100&lt;-100,"(&gt;100)",-(T32/S32-1)*100),IF((T32/S32-1)*100&gt;100,"&gt;100",(T32/S32-1)*100))))</f>
        <v>5.24515241009742</v>
      </c>
      <c r="V32" s="123">
        <f>IF(AND(T32=0,P32=0),0,IF(OR(AND(T32&gt;0,P32&lt;=0),AND(T32&lt;0,P32&gt;=0)),"nm",IF(AND(T32&lt;0,P32&lt;0),IF(-(T32/P32-1)*100&lt;-100,"(&gt;100)",-(T32/P32-1)*100),IF((T32/P32-1)*100&gt;100,"&gt;100",(T32/P32-1)*100))))</f>
        <v>16.78109106006911</v>
      </c>
      <c r="W32" s="19"/>
      <c r="X32" s="123">
        <v>67439</v>
      </c>
      <c r="Y32" s="124">
        <v>78756</v>
      </c>
      <c r="Z32" s="75">
        <f>IF(AND(Y32=0,X32=0),0,IF(OR(AND(Y32&gt;0,X32&lt;=0),AND(Y32&lt;0,X32&gt;=0)),"nm",IF(AND(Y32&lt;0,X32&lt;0),IF(-(Y32/X32-1)*100&lt;-100,"(&gt;100)",-(Y32/X32-1)*100),IF((Y32/X32-1)*100&gt;100,"&gt;100",(Y32/X32-1)*100))))</f>
        <v>16.78109106006911</v>
      </c>
      <c r="AB32" s="18"/>
      <c r="AC32" s="18"/>
      <c r="AD32" s="18"/>
    </row>
    <row r="33" spans="2:30" ht="15">
      <c r="B33" s="22" t="s">
        <v>103</v>
      </c>
      <c r="C33" s="22"/>
      <c r="D33" s="75">
        <v>29347</v>
      </c>
      <c r="E33" s="75">
        <v>30274</v>
      </c>
      <c r="F33" s="75">
        <v>30478</v>
      </c>
      <c r="G33" s="75">
        <f>Y33</f>
        <v>31511</v>
      </c>
      <c r="I33" s="75">
        <v>30272</v>
      </c>
      <c r="J33" s="75">
        <v>29141</v>
      </c>
      <c r="K33" s="75">
        <v>29042</v>
      </c>
      <c r="L33" s="75">
        <v>30274</v>
      </c>
      <c r="M33" s="75">
        <v>30876</v>
      </c>
      <c r="N33" s="75">
        <v>33073</v>
      </c>
      <c r="O33" s="75">
        <v>31789</v>
      </c>
      <c r="P33" s="75">
        <v>30478</v>
      </c>
      <c r="Q33" s="123">
        <v>30242</v>
      </c>
      <c r="R33" s="123">
        <v>29376</v>
      </c>
      <c r="S33" s="123">
        <v>31392</v>
      </c>
      <c r="T33" s="124">
        <f t="shared" si="0"/>
        <v>31511</v>
      </c>
      <c r="U33" s="123">
        <f>IF(AND(T33=0,S33=0),0,IF(OR(AND(T33&gt;0,S33&lt;=0),AND(T33&lt;0,S33&gt;=0)),"nm",IF(AND(T33&lt;0,S33&lt;0),IF(-(T33/S33-1)*100&lt;-100,"(&gt;100)",-(T33/S33-1)*100),IF((T33/S33-1)*100&gt;100,"&gt;100",(T33/S33-1)*100))))</f>
        <v>0.3790774719673706</v>
      </c>
      <c r="V33" s="123">
        <f>IF(AND(T33=0,P33=0),0,IF(OR(AND(T33&gt;0,P33&lt;=0),AND(T33&lt;0,P33&gt;=0)),"nm",IF(AND(T33&lt;0,P33&lt;0),IF(-(T33/P33-1)*100&lt;-100,"(&gt;100)",-(T33/P33-1)*100),IF((T33/P33-1)*100&gt;100,"&gt;100",(T33/P33-1)*100))))</f>
        <v>3.3893300085307443</v>
      </c>
      <c r="W33" s="19"/>
      <c r="X33" s="123">
        <v>30478</v>
      </c>
      <c r="Y33" s="124">
        <v>31511</v>
      </c>
      <c r="Z33" s="75">
        <f>IF(AND(Y33=0,X33=0),0,IF(OR(AND(Y33&gt;0,X33&lt;=0),AND(Y33&lt;0,X33&gt;=0)),"nm",IF(AND(Y33&lt;0,X33&lt;0),IF(-(Y33/X33-1)*100&lt;-100,"(&gt;100)",-(Y33/X33-1)*100),IF((Y33/X33-1)*100&gt;100,"&gt;100",(Y33/X33-1)*100))))</f>
        <v>3.3893300085307443</v>
      </c>
      <c r="AB33" s="18"/>
      <c r="AC33" s="18"/>
      <c r="AD33" s="18"/>
    </row>
    <row r="34" spans="2:30" ht="15">
      <c r="B34" s="22" t="s">
        <v>104</v>
      </c>
      <c r="C34" s="22"/>
      <c r="D34" s="75">
        <v>28123</v>
      </c>
      <c r="E34" s="75">
        <v>29449</v>
      </c>
      <c r="F34" s="75">
        <v>38094</v>
      </c>
      <c r="G34" s="75">
        <f>Y34</f>
        <v>61007</v>
      </c>
      <c r="I34" s="75">
        <v>29194</v>
      </c>
      <c r="J34" s="75">
        <v>28076</v>
      </c>
      <c r="K34" s="75">
        <v>27773</v>
      </c>
      <c r="L34" s="75">
        <v>29449</v>
      </c>
      <c r="M34" s="75">
        <v>31047</v>
      </c>
      <c r="N34" s="75">
        <v>36355</v>
      </c>
      <c r="O34" s="75">
        <v>35755</v>
      </c>
      <c r="P34" s="75">
        <v>38094</v>
      </c>
      <c r="Q34" s="123">
        <v>41493</v>
      </c>
      <c r="R34" s="123">
        <v>49309</v>
      </c>
      <c r="S34" s="123">
        <v>58027</v>
      </c>
      <c r="T34" s="124">
        <f t="shared" si="0"/>
        <v>61007</v>
      </c>
      <c r="U34" s="123">
        <f>IF(AND(T34=0,S34=0),0,IF(OR(AND(T34&gt;0,S34&lt;=0),AND(T34&lt;0,S34&gt;=0)),"nm",IF(AND(T34&lt;0,S34&lt;0),IF(-(T34/S34-1)*100&lt;-100,"(&gt;100)",-(T34/S34-1)*100),IF((T34/S34-1)*100&gt;100,"&gt;100",(T34/S34-1)*100))))</f>
        <v>5.135540351905155</v>
      </c>
      <c r="V34" s="123">
        <f>IF(AND(T34=0,P34=0),0,IF(OR(AND(T34&gt;0,P34&lt;=0),AND(T34&lt;0,P34&gt;=0)),"nm",IF(AND(T34&lt;0,P34&lt;0),IF(-(T34/P34-1)*100&lt;-100,"(&gt;100)",-(T34/P34-1)*100),IF((T34/P34-1)*100&gt;100,"&gt;100",(T34/P34-1)*100))))</f>
        <v>60.148579828844426</v>
      </c>
      <c r="W34" s="19"/>
      <c r="X34" s="123">
        <v>38094</v>
      </c>
      <c r="Y34" s="124">
        <v>61007</v>
      </c>
      <c r="Z34" s="75">
        <f>IF(AND(Y34=0,X34=0),0,IF(OR(AND(Y34&gt;0,X34&lt;=0),AND(Y34&lt;0,X34&gt;=0)),"nm",IF(AND(Y34&lt;0,X34&lt;0),IF(-(Y34/X34-1)*100&lt;-100,"(&gt;100)",-(Y34/X34-1)*100),IF((Y34/X34-1)*100&gt;100,"&gt;100",(Y34/X34-1)*100))))</f>
        <v>60.148579828844426</v>
      </c>
      <c r="AB34" s="18"/>
      <c r="AC34" s="18"/>
      <c r="AD34" s="18"/>
    </row>
    <row r="35" spans="2:30" ht="15">
      <c r="B35" s="22" t="s">
        <v>39</v>
      </c>
      <c r="C35" s="22"/>
      <c r="D35" s="75">
        <v>17368</v>
      </c>
      <c r="E35" s="75">
        <v>16985</v>
      </c>
      <c r="F35" s="75">
        <v>18711</v>
      </c>
      <c r="G35" s="75">
        <f>Y35</f>
        <v>26553</v>
      </c>
      <c r="I35" s="75">
        <v>16849</v>
      </c>
      <c r="J35" s="75">
        <v>16741</v>
      </c>
      <c r="K35" s="75">
        <v>17492</v>
      </c>
      <c r="L35" s="75">
        <v>16985</v>
      </c>
      <c r="M35" s="75">
        <v>16834</v>
      </c>
      <c r="N35" s="75">
        <v>18868</v>
      </c>
      <c r="O35" s="75">
        <v>18082</v>
      </c>
      <c r="P35" s="75">
        <v>18711</v>
      </c>
      <c r="Q35" s="123">
        <v>19291</v>
      </c>
      <c r="R35" s="123">
        <v>20438</v>
      </c>
      <c r="S35" s="123">
        <v>24286</v>
      </c>
      <c r="T35" s="124">
        <f t="shared" si="0"/>
        <v>26553</v>
      </c>
      <c r="U35" s="123">
        <f>IF(AND(T35=0,S35=0),0,IF(OR(AND(T35&gt;0,S35&lt;=0),AND(T35&lt;0,S35&gt;=0)),"nm",IF(AND(T35&lt;0,S35&lt;0),IF(-(T35/S35-1)*100&lt;-100,"(&gt;100)",-(T35/S35-1)*100),IF((T35/S35-1)*100&gt;100,"&gt;100",(T35/S35-1)*100))))</f>
        <v>9.334596063575717</v>
      </c>
      <c r="V35" s="123">
        <f>IF(AND(T35=0,P35=0),0,IF(OR(AND(T35&gt;0,P35&lt;=0),AND(T35&lt;0,P35&gt;=0)),"nm",IF(AND(T35&lt;0,P35&lt;0),IF(-(T35/P35-1)*100&lt;-100,"(&gt;100)",-(T35/P35-1)*100),IF((T35/P35-1)*100&gt;100,"&gt;100",(T35/P35-1)*100))))</f>
        <v>41.911175244508584</v>
      </c>
      <c r="W35" s="19"/>
      <c r="X35" s="123">
        <v>18711</v>
      </c>
      <c r="Y35" s="124">
        <v>26553</v>
      </c>
      <c r="Z35" s="75">
        <f>IF(AND(Y35=0,X35=0),0,IF(OR(AND(Y35&gt;0,X35&lt;=0),AND(Y35&lt;0,X35&gt;=0)),"nm",IF(AND(Y35&lt;0,X35&lt;0),IF(-(Y35/X35-1)*100&lt;-100,"(&gt;100)",-(Y35/X35-1)*100),IF((Y35/X35-1)*100&gt;100,"&gt;100",(Y35/X35-1)*100))))</f>
        <v>41.911175244508584</v>
      </c>
      <c r="AB35" s="18"/>
      <c r="AC35" s="18"/>
      <c r="AD35" s="18"/>
    </row>
    <row r="36" spans="17:25" ht="14.25">
      <c r="Q36" s="123"/>
      <c r="R36" s="123"/>
      <c r="S36" s="123"/>
      <c r="T36" s="124"/>
      <c r="U36" s="123"/>
      <c r="V36" s="123"/>
      <c r="W36" s="19"/>
      <c r="X36" s="123"/>
      <c r="Y36" s="124"/>
    </row>
    <row r="37" spans="17:25" ht="14.25">
      <c r="Q37" s="123"/>
      <c r="R37" s="123"/>
      <c r="S37" s="123"/>
      <c r="T37" s="124"/>
      <c r="U37" s="123"/>
      <c r="V37" s="123"/>
      <c r="W37" s="19"/>
      <c r="X37" s="123"/>
      <c r="Y37" s="124"/>
    </row>
    <row r="38" spans="17:25" ht="14.25">
      <c r="Q38" s="123"/>
      <c r="R38" s="123"/>
      <c r="S38" s="123"/>
      <c r="T38" s="124"/>
      <c r="U38" s="123"/>
      <c r="V38" s="123"/>
      <c r="W38" s="19"/>
      <c r="X38" s="123"/>
      <c r="Y38" s="124"/>
    </row>
    <row r="39" spans="17:25" ht="14.25">
      <c r="Q39" s="123"/>
      <c r="R39" s="123"/>
      <c r="S39" s="123"/>
      <c r="T39" s="124"/>
      <c r="U39" s="123"/>
      <c r="V39" s="123"/>
      <c r="W39" s="19"/>
      <c r="X39" s="123"/>
      <c r="Y39" s="124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5" top="1" bottom="1" header="0.5" footer="0.5"/>
  <pageSetup fitToHeight="1" fitToWidth="1" horizontalDpi="600" verticalDpi="600" orientation="landscape" paperSize="9" scale="50" r:id="rId1"/>
  <headerFooter alignWithMargins="0">
    <oddFooter>&amp;L&amp;Z&amp;F&amp;A&amp;R&amp;D&amp;T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5"/>
  <sheetViews>
    <sheetView zoomScale="80" zoomScaleNormal="80" zoomScalePageLayoutView="0" workbookViewId="0" topLeftCell="A1">
      <pane xSplit="3" ySplit="2" topLeftCell="P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26" sqref="R26"/>
    </sheetView>
  </sheetViews>
  <sheetFormatPr defaultColWidth="9.140625" defaultRowHeight="12.75"/>
  <cols>
    <col min="1" max="1" width="2.28125" style="22" customWidth="1"/>
    <col min="2" max="2" width="2.8515625" style="22" customWidth="1"/>
    <col min="3" max="3" width="53.8515625" style="10" customWidth="1"/>
    <col min="4" max="4" width="9.140625" style="76" customWidth="1"/>
    <col min="5" max="7" width="9.140625" style="75" customWidth="1"/>
    <col min="8" max="8" width="4.00390625" style="75" customWidth="1"/>
    <col min="9" max="19" width="9.140625" style="75" customWidth="1"/>
    <col min="20" max="20" width="9.140625" style="121" customWidth="1"/>
    <col min="21" max="21" width="9.140625" style="136" customWidth="1"/>
    <col min="22" max="22" width="9.140625" style="75" customWidth="1"/>
    <col min="23" max="23" width="4.421875" style="21" customWidth="1"/>
    <col min="24" max="24" width="8.57421875" style="75" customWidth="1"/>
    <col min="25" max="25" width="8.57421875" style="121" customWidth="1"/>
    <col min="26" max="26" width="8.7109375" style="136" customWidth="1"/>
    <col min="27" max="16384" width="9.140625" style="22" customWidth="1"/>
  </cols>
  <sheetData>
    <row r="1" spans="1:26" s="42" customFormat="1" ht="20.25">
      <c r="A1" s="41" t="s">
        <v>140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43"/>
      <c r="X1" s="126"/>
      <c r="Y1" s="126"/>
      <c r="Z1" s="126"/>
    </row>
    <row r="2" spans="1:26" s="44" customFormat="1" ht="45">
      <c r="A2" s="473" t="s">
        <v>85</v>
      </c>
      <c r="B2" s="473"/>
      <c r="C2" s="473"/>
      <c r="D2" s="74" t="s">
        <v>65</v>
      </c>
      <c r="E2" s="74" t="s">
        <v>236</v>
      </c>
      <c r="F2" s="74" t="s">
        <v>378</v>
      </c>
      <c r="G2" s="74" t="s">
        <v>407</v>
      </c>
      <c r="H2" s="74"/>
      <c r="I2" s="74" t="s">
        <v>2</v>
      </c>
      <c r="J2" s="74" t="s">
        <v>3</v>
      </c>
      <c r="K2" s="74" t="s">
        <v>4</v>
      </c>
      <c r="L2" s="74" t="s">
        <v>235</v>
      </c>
      <c r="M2" s="74" t="s">
        <v>351</v>
      </c>
      <c r="N2" s="74" t="s">
        <v>361</v>
      </c>
      <c r="O2" s="74" t="s">
        <v>372</v>
      </c>
      <c r="P2" s="74" t="s">
        <v>376</v>
      </c>
      <c r="Q2" s="323" t="s">
        <v>381</v>
      </c>
      <c r="R2" s="323" t="s">
        <v>389</v>
      </c>
      <c r="S2" s="323" t="s">
        <v>396</v>
      </c>
      <c r="T2" s="323" t="s">
        <v>404</v>
      </c>
      <c r="U2" s="323" t="s">
        <v>405</v>
      </c>
      <c r="V2" s="323" t="s">
        <v>406</v>
      </c>
      <c r="X2" s="323" t="s">
        <v>378</v>
      </c>
      <c r="Y2" s="323" t="s">
        <v>407</v>
      </c>
      <c r="Z2" s="323" t="s">
        <v>408</v>
      </c>
    </row>
    <row r="3" spans="1:26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7"/>
      <c r="U3" s="137"/>
      <c r="V3" s="17"/>
      <c r="X3" s="17"/>
      <c r="Y3" s="127"/>
      <c r="Z3" s="137"/>
    </row>
    <row r="4" spans="1:26" s="24" customFormat="1" ht="14.25" customHeight="1">
      <c r="A4" s="47" t="s">
        <v>222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27"/>
      <c r="U4" s="137"/>
      <c r="V4" s="17"/>
      <c r="X4" s="17"/>
      <c r="Y4" s="127"/>
      <c r="Z4" s="137"/>
    </row>
    <row r="5" spans="2:26" s="18" customFormat="1" ht="15">
      <c r="B5" s="18" t="s">
        <v>204</v>
      </c>
      <c r="D5" s="17">
        <v>29413</v>
      </c>
      <c r="E5" s="17">
        <v>33921</v>
      </c>
      <c r="F5" s="17">
        <v>29141</v>
      </c>
      <c r="G5" s="17">
        <f>Y5</f>
        <v>31712</v>
      </c>
      <c r="H5" s="17"/>
      <c r="I5" s="17">
        <v>30954</v>
      </c>
      <c r="J5" s="17">
        <v>33125</v>
      </c>
      <c r="K5" s="17">
        <v>31314</v>
      </c>
      <c r="L5" s="17">
        <v>33921</v>
      </c>
      <c r="M5" s="17">
        <v>27752</v>
      </c>
      <c r="N5" s="17">
        <v>31505</v>
      </c>
      <c r="O5" s="17">
        <v>29436</v>
      </c>
      <c r="P5" s="17">
        <v>29141</v>
      </c>
      <c r="Q5" s="17">
        <v>29734</v>
      </c>
      <c r="R5" s="17">
        <v>31448</v>
      </c>
      <c r="S5" s="17">
        <v>30364</v>
      </c>
      <c r="T5" s="127">
        <f>SUM(T6:T9)</f>
        <v>31712</v>
      </c>
      <c r="U5" s="137">
        <f>IF(AND(T5=0,S5=0),0,IF(OR(AND(T5&gt;0,S5&lt;=0),AND(T5&lt;0,S5&gt;=0)),"nm",IF(AND(T5&lt;0,S5&lt;0),IF(-(T5/S5-1)*100&lt;-100,"(&gt;100)",-(T5/S5-1)*100),IF((T5/S5-1)*100&gt;100,"&gt;100",(T5/S5-1)*100))))</f>
        <v>4.439467790804907</v>
      </c>
      <c r="V5" s="137">
        <f>IF(AND(T5=0,P5=0),0,IF(OR(AND(T5&gt;0,P5&lt;=0),AND(T5&lt;0,P5&gt;=0)),"nm",IF(AND(T5&lt;0,P5&lt;0),IF(-(T5/P5-1)*100&lt;-100,"(&gt;100)",-(T5/P5-1)*100),IF((T5/P5-1)*100&gt;100,"&gt;100",(T5/P5-1)*100))))</f>
        <v>8.822621049380608</v>
      </c>
      <c r="W5" s="15"/>
      <c r="X5" s="17">
        <v>29141</v>
      </c>
      <c r="Y5" s="127">
        <f>SUM(Y6:Y9)</f>
        <v>31712</v>
      </c>
      <c r="Z5" s="137">
        <f>IF(AND(Y5=0,X5=0),0,IF(OR(AND(Y5&gt;0,X5&lt;=0),AND(Y5&lt;0,X5&gt;=0)),"nm",IF(AND(Y5&lt;0,X5&lt;0),IF(-(Y5/X5-1)*100&lt;-100,"(&gt;100)",-(Y5/X5-1)*100),IF((Y5/X5-1)*100&gt;100,"&gt;100",(Y5/X5-1)*100))))</f>
        <v>8.822621049380608</v>
      </c>
    </row>
    <row r="6" spans="3:27" ht="14.25">
      <c r="C6" s="36" t="s">
        <v>141</v>
      </c>
      <c r="D6" s="75">
        <v>11734</v>
      </c>
      <c r="E6" s="75">
        <v>13245</v>
      </c>
      <c r="F6" s="75">
        <v>9731</v>
      </c>
      <c r="G6" s="123">
        <f>Y6</f>
        <v>10465</v>
      </c>
      <c r="I6" s="75">
        <v>11180</v>
      </c>
      <c r="J6" s="75">
        <v>12805</v>
      </c>
      <c r="K6" s="75">
        <v>11964</v>
      </c>
      <c r="L6" s="75">
        <v>13245</v>
      </c>
      <c r="M6" s="75">
        <v>9461</v>
      </c>
      <c r="N6" s="75">
        <v>10087</v>
      </c>
      <c r="O6" s="75">
        <v>10108</v>
      </c>
      <c r="P6" s="75">
        <v>9731</v>
      </c>
      <c r="Q6" s="75">
        <v>10308</v>
      </c>
      <c r="R6" s="75">
        <v>11371</v>
      </c>
      <c r="S6" s="75">
        <v>10745</v>
      </c>
      <c r="T6" s="124">
        <f>Y6</f>
        <v>10465</v>
      </c>
      <c r="U6" s="143">
        <f>IF(AND(T6=0,S6=0),0,IF(OR(AND(T6&gt;0,S6&lt;=0),AND(T6&lt;0,S6&gt;=0)),"nm",IF(AND(T6&lt;0,S6&lt;0),IF(-(T6/S6-1)*100&lt;-100,"(&gt;100)",-(T6/S6-1)*100),IF((T6/S6-1)*100&gt;100,"&gt;100",(T6/S6-1)*100))))</f>
        <v>-2.6058631921824116</v>
      </c>
      <c r="V6" s="143">
        <f>IF(AND(T6=0,P6=0),0,IF(OR(AND(T6&gt;0,P6&lt;=0),AND(T6&lt;0,P6&gt;=0)),"nm",IF(AND(T6&lt;0,P6&lt;0),IF(-(T6/P6-1)*100&lt;-100,"(&gt;100)",-(T6/P6-1)*100),IF((T6/P6-1)*100&gt;100,"&gt;100",(T6/P6-1)*100))))</f>
        <v>7.54290412085088</v>
      </c>
      <c r="W6" s="19"/>
      <c r="X6" s="123">
        <v>9731</v>
      </c>
      <c r="Y6" s="124">
        <v>10465</v>
      </c>
      <c r="Z6" s="143">
        <f>IF(AND(Y6=0,X6=0),0,IF(OR(AND(Y6&gt;0,X6&lt;=0),AND(Y6&lt;0,X6&gt;=0)),"nm",IF(AND(Y6&lt;0,X6&lt;0),IF(-(Y6/X6-1)*100&lt;-100,"(&gt;100)",-(Y6/X6-1)*100),IF((Y6/X6-1)*100&gt;100,"&gt;100",(Y6/X6-1)*100))))</f>
        <v>7.54290412085088</v>
      </c>
      <c r="AA6" s="20"/>
    </row>
    <row r="7" spans="3:27" ht="14.25">
      <c r="C7" s="36" t="s">
        <v>142</v>
      </c>
      <c r="D7" s="75">
        <v>4549</v>
      </c>
      <c r="E7" s="75">
        <v>7539</v>
      </c>
      <c r="F7" s="75">
        <v>8345</v>
      </c>
      <c r="G7" s="123">
        <f>Y7</f>
        <v>9616</v>
      </c>
      <c r="I7" s="75">
        <v>6343</v>
      </c>
      <c r="J7" s="75">
        <v>6650</v>
      </c>
      <c r="K7" s="75">
        <v>5863</v>
      </c>
      <c r="L7" s="75">
        <v>7539</v>
      </c>
      <c r="M7" s="75">
        <v>7160</v>
      </c>
      <c r="N7" s="75">
        <v>10351</v>
      </c>
      <c r="O7" s="75">
        <v>7411</v>
      </c>
      <c r="P7" s="75">
        <v>8345</v>
      </c>
      <c r="Q7" s="75">
        <v>8061</v>
      </c>
      <c r="R7" s="75">
        <v>8530</v>
      </c>
      <c r="S7" s="75">
        <v>7945</v>
      </c>
      <c r="T7" s="124">
        <f>Y7</f>
        <v>9616</v>
      </c>
      <c r="U7" s="143">
        <f>IF(AND(T7=0,S7=0),0,IF(OR(AND(T7&gt;0,S7&lt;=0),AND(T7&lt;0,S7&gt;=0)),"nm",IF(AND(T7&lt;0,S7&lt;0),IF(-(T7/S7-1)*100&lt;-100,"(&gt;100)",-(T7/S7-1)*100),IF((T7/S7-1)*100&gt;100,"&gt;100",(T7/S7-1)*100))))</f>
        <v>21.032095657646323</v>
      </c>
      <c r="V7" s="143">
        <f>IF(AND(T7=0,P7=0),0,IF(OR(AND(T7&gt;0,P7&lt;=0),AND(T7&lt;0,P7&gt;=0)),"nm",IF(AND(T7&lt;0,P7&lt;0),IF(-(T7/P7-1)*100&lt;-100,"(&gt;100)",-(T7/P7-1)*100),IF((T7/P7-1)*100&gt;100,"&gt;100",(T7/P7-1)*100))))</f>
        <v>15.230677052127017</v>
      </c>
      <c r="W7" s="19"/>
      <c r="X7" s="123">
        <v>8345</v>
      </c>
      <c r="Y7" s="124">
        <v>9616</v>
      </c>
      <c r="Z7" s="143">
        <f>IF(AND(Y7=0,X7=0),0,IF(OR(AND(Y7&gt;0,X7&lt;=0),AND(Y7&lt;0,X7&gt;=0)),"nm",IF(AND(Y7&lt;0,X7&lt;0),IF(-(Y7/X7-1)*100&lt;-100,"(&gt;100)",-(Y7/X7-1)*100),IF((Y7/X7-1)*100&gt;100,"&gt;100",(Y7/X7-1)*100))))</f>
        <v>15.230677052127017</v>
      </c>
      <c r="AA7" s="20"/>
    </row>
    <row r="8" spans="3:27" ht="14.25">
      <c r="C8" s="36" t="s">
        <v>143</v>
      </c>
      <c r="D8" s="75">
        <v>11986</v>
      </c>
      <c r="E8" s="75">
        <v>12121</v>
      </c>
      <c r="F8" s="75">
        <v>9922</v>
      </c>
      <c r="G8" s="123">
        <f>Y8</f>
        <v>10474</v>
      </c>
      <c r="I8" s="75">
        <v>12350</v>
      </c>
      <c r="J8" s="75">
        <v>12805</v>
      </c>
      <c r="K8" s="75">
        <v>12569</v>
      </c>
      <c r="L8" s="75">
        <v>12121</v>
      </c>
      <c r="M8" s="75">
        <v>10081</v>
      </c>
      <c r="N8" s="75">
        <v>10027</v>
      </c>
      <c r="O8" s="75">
        <v>10727</v>
      </c>
      <c r="P8" s="75">
        <v>9922</v>
      </c>
      <c r="Q8" s="75">
        <v>10261</v>
      </c>
      <c r="R8" s="75">
        <v>10524</v>
      </c>
      <c r="S8" s="75">
        <v>10533</v>
      </c>
      <c r="T8" s="124">
        <f>Y8</f>
        <v>10474</v>
      </c>
      <c r="U8" s="143">
        <f>IF(AND(T8=0,S8=0),0,IF(OR(AND(T8&gt;0,S8&lt;=0),AND(T8&lt;0,S8&gt;=0)),"nm",IF(AND(T8&lt;0,S8&lt;0),IF(-(T8/S8-1)*100&lt;-100,"(&gt;100)",-(T8/S8-1)*100),IF((T8/S8-1)*100&gt;100,"&gt;100",(T8/S8-1)*100))))</f>
        <v>-0.5601443083641855</v>
      </c>
      <c r="V8" s="143">
        <f>IF(AND(T8=0,P8=0),0,IF(OR(AND(T8&gt;0,P8&lt;=0),AND(T8&lt;0,P8&gt;=0)),"nm",IF(AND(T8&lt;0,P8&lt;0),IF(-(T8/P8-1)*100&lt;-100,"(&gt;100)",-(T8/P8-1)*100),IF((T8/P8-1)*100&gt;100,"&gt;100",(T8/P8-1)*100))))</f>
        <v>5.563394476919981</v>
      </c>
      <c r="W8" s="19"/>
      <c r="X8" s="123">
        <v>9922</v>
      </c>
      <c r="Y8" s="124">
        <v>10474</v>
      </c>
      <c r="Z8" s="143">
        <f>IF(AND(Y8=0,X8=0),0,IF(OR(AND(Y8&gt;0,X8&lt;=0),AND(Y8&lt;0,X8&gt;=0)),"nm",IF(AND(Y8&lt;0,X8&lt;0),IF(-(Y8/X8-1)*100&lt;-100,"(&gt;100)",-(Y8/X8-1)*100),IF((Y8/X8-1)*100&gt;100,"&gt;100",(Y8/X8-1)*100))))</f>
        <v>5.563394476919981</v>
      </c>
      <c r="AA8" s="20"/>
    </row>
    <row r="9" spans="2:27" ht="15">
      <c r="B9" s="31"/>
      <c r="C9" s="36" t="s">
        <v>144</v>
      </c>
      <c r="D9" s="75">
        <v>1144</v>
      </c>
      <c r="E9" s="75">
        <v>1016</v>
      </c>
      <c r="F9" s="75">
        <v>1143</v>
      </c>
      <c r="G9" s="123">
        <f>Y9</f>
        <v>1157</v>
      </c>
      <c r="I9" s="75">
        <v>1081</v>
      </c>
      <c r="J9" s="75">
        <v>865</v>
      </c>
      <c r="K9" s="75">
        <v>918</v>
      </c>
      <c r="L9" s="75">
        <v>1016</v>
      </c>
      <c r="M9" s="75">
        <v>1050</v>
      </c>
      <c r="N9" s="75">
        <v>1040</v>
      </c>
      <c r="O9" s="75">
        <v>1190</v>
      </c>
      <c r="P9" s="75">
        <v>1143</v>
      </c>
      <c r="Q9" s="75">
        <v>1104</v>
      </c>
      <c r="R9" s="75">
        <v>1023</v>
      </c>
      <c r="S9" s="75">
        <v>1141</v>
      </c>
      <c r="T9" s="124">
        <f>Y9</f>
        <v>1157</v>
      </c>
      <c r="U9" s="143">
        <f>IF(AND(T9=0,S9=0),0,IF(OR(AND(T9&gt;0,S9&lt;=0),AND(T9&lt;0,S9&gt;=0)),"nm",IF(AND(T9&lt;0,S9&lt;0),IF(-(T9/S9-1)*100&lt;-100,"(&gt;100)",-(T9/S9-1)*100),IF((T9/S9-1)*100&gt;100,"&gt;100",(T9/S9-1)*100))))</f>
        <v>1.4022787028922012</v>
      </c>
      <c r="V9" s="143">
        <f>IF(AND(T9=0,P9=0),0,IF(OR(AND(T9&gt;0,P9&lt;=0),AND(T9&lt;0,P9&gt;=0)),"nm",IF(AND(T9&lt;0,P9&lt;0),IF(-(T9/P9-1)*100&lt;-100,"(&gt;100)",-(T9/P9-1)*100),IF((T9/P9-1)*100&gt;100,"&gt;100",(T9/P9-1)*100))))</f>
        <v>1.2248468941382429</v>
      </c>
      <c r="W9" s="19"/>
      <c r="X9" s="123">
        <v>1143</v>
      </c>
      <c r="Y9" s="124">
        <v>1157</v>
      </c>
      <c r="Z9" s="143">
        <f>IF(AND(Y9=0,X9=0),0,IF(OR(AND(Y9&gt;0,X9&lt;=0),AND(Y9&lt;0,X9&gt;=0)),"nm",IF(AND(Y9&lt;0,X9&lt;0),IF(-(Y9/X9-1)*100&lt;-100,"(&gt;100)",-(Y9/X9-1)*100),IF((Y9/X9-1)*100&gt;100,"&gt;100",(Y9/X9-1)*100))))</f>
        <v>1.2248468941382429</v>
      </c>
      <c r="AA9" s="20"/>
    </row>
    <row r="10" spans="3:27" ht="14.25">
      <c r="C10" s="22"/>
      <c r="D10" s="75"/>
      <c r="T10" s="124"/>
      <c r="U10" s="143"/>
      <c r="V10" s="123"/>
      <c r="W10" s="19"/>
      <c r="X10" s="123"/>
      <c r="Y10" s="124"/>
      <c r="Z10" s="143"/>
      <c r="AA10" s="20"/>
    </row>
    <row r="11" spans="1:27" ht="15">
      <c r="A11" s="90" t="s">
        <v>147</v>
      </c>
      <c r="C11" s="22"/>
      <c r="D11" s="75"/>
      <c r="T11" s="124"/>
      <c r="U11" s="143"/>
      <c r="V11" s="123"/>
      <c r="W11" s="19"/>
      <c r="X11" s="123"/>
      <c r="Y11" s="124"/>
      <c r="Z11" s="143"/>
      <c r="AA11" s="20"/>
    </row>
    <row r="12" spans="2:26" s="18" customFormat="1" ht="15">
      <c r="B12" s="18" t="s">
        <v>342</v>
      </c>
      <c r="D12" s="17">
        <v>901</v>
      </c>
      <c r="E12" s="17">
        <f>D17</f>
        <v>-388</v>
      </c>
      <c r="F12" s="17">
        <v>132</v>
      </c>
      <c r="G12" s="17">
        <f aca="true" t="shared" si="0" ref="G12:G17">Y12</f>
        <v>387</v>
      </c>
      <c r="H12" s="17"/>
      <c r="I12" s="17">
        <v>-388</v>
      </c>
      <c r="J12" s="17">
        <v>-846</v>
      </c>
      <c r="K12" s="17">
        <v>-310</v>
      </c>
      <c r="L12" s="17">
        <v>146</v>
      </c>
      <c r="M12" s="17">
        <v>132</v>
      </c>
      <c r="N12" s="17">
        <v>363</v>
      </c>
      <c r="O12" s="17">
        <v>530</v>
      </c>
      <c r="P12" s="17">
        <v>842</v>
      </c>
      <c r="Q12" s="17">
        <v>387</v>
      </c>
      <c r="R12" s="17">
        <v>416</v>
      </c>
      <c r="S12" s="17">
        <v>438</v>
      </c>
      <c r="T12" s="127">
        <f>S17</f>
        <v>596</v>
      </c>
      <c r="U12" s="137">
        <f aca="true" t="shared" si="1" ref="U12:U17">IF(AND(T12=0,S12=0),0,IF(OR(AND(T12&gt;0,S12&lt;=0),AND(T12&lt;0,S12&gt;=0)),"nm",IF(AND(T12&lt;0,S12&lt;0),IF(-(T12/S12-1)*100&lt;-100,"(&gt;100)",-(T12/S12-1)*100),IF((T12/S12-1)*100&gt;100,"&gt;100",(T12/S12-1)*100))))</f>
        <v>36.073059360730596</v>
      </c>
      <c r="V12" s="137">
        <f aca="true" t="shared" si="2" ref="V12:V17">IF(AND(T12=0,P12=0),0,IF(OR(AND(T12&gt;0,P12&lt;=0),AND(T12&lt;0,P12&gt;=0)),"nm",IF(AND(T12&lt;0,P12&lt;0),IF(-(T12/P12-1)*100&lt;-100,"(&gt;100)",-(T12/P12-1)*100),IF((T12/P12-1)*100&gt;100,"&gt;100",(T12/P12-1)*100))))</f>
        <v>-29.216152019002372</v>
      </c>
      <c r="W12" s="15"/>
      <c r="X12" s="17">
        <v>132</v>
      </c>
      <c r="Y12" s="127">
        <f>Q12</f>
        <v>387</v>
      </c>
      <c r="Z12" s="137" t="str">
        <f aca="true" t="shared" si="3" ref="Z12:Z17">IF(AND(Y12=0,X12=0),0,IF(OR(AND(Y12&gt;0,X12&lt;=0),AND(Y12&lt;0,X12&gt;=0)),"nm",IF(AND(Y12&lt;0,X12&lt;0),IF(-(Y12/X12-1)*100&lt;-100,"(&gt;100)",-(Y12/X12-1)*100),IF((Y12/X12-1)*100&gt;100,"&gt;100",(Y12/X12-1)*100))))</f>
        <v>&gt;100</v>
      </c>
    </row>
    <row r="13" spans="3:26" ht="14.25">
      <c r="C13" s="22" t="s">
        <v>343</v>
      </c>
      <c r="D13" s="75">
        <v>-1217</v>
      </c>
      <c r="E13" s="75">
        <v>932</v>
      </c>
      <c r="F13" s="75">
        <v>598</v>
      </c>
      <c r="G13" s="123">
        <f t="shared" si="0"/>
        <v>416</v>
      </c>
      <c r="I13" s="75">
        <v>-392</v>
      </c>
      <c r="J13" s="75">
        <v>752</v>
      </c>
      <c r="K13" s="75">
        <v>540</v>
      </c>
      <c r="L13" s="75">
        <v>32</v>
      </c>
      <c r="M13" s="75">
        <v>336</v>
      </c>
      <c r="N13" s="75">
        <v>227</v>
      </c>
      <c r="O13" s="75">
        <v>474</v>
      </c>
      <c r="P13" s="75">
        <v>-439</v>
      </c>
      <c r="Q13" s="75">
        <v>92</v>
      </c>
      <c r="R13" s="75">
        <v>98</v>
      </c>
      <c r="S13" s="75">
        <v>296</v>
      </c>
      <c r="T13" s="124">
        <v>-70</v>
      </c>
      <c r="U13" s="136" t="str">
        <f t="shared" si="1"/>
        <v>nm</v>
      </c>
      <c r="V13" s="136">
        <f t="shared" si="2"/>
        <v>84.05466970387243</v>
      </c>
      <c r="X13" s="75">
        <v>598</v>
      </c>
      <c r="Y13" s="124">
        <f>Q13+R13+T13+S13</f>
        <v>416</v>
      </c>
      <c r="Z13" s="143">
        <f t="shared" si="3"/>
        <v>-30.434782608695656</v>
      </c>
    </row>
    <row r="14" spans="3:28" ht="14.25">
      <c r="C14" s="22" t="s">
        <v>344</v>
      </c>
      <c r="D14" s="75">
        <v>21</v>
      </c>
      <c r="E14" s="283">
        <v>0</v>
      </c>
      <c r="F14" s="283">
        <v>0</v>
      </c>
      <c r="G14" s="123">
        <f t="shared" si="0"/>
        <v>0</v>
      </c>
      <c r="H14" s="283"/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422">
        <v>0</v>
      </c>
      <c r="U14" s="136">
        <f t="shared" si="1"/>
        <v>0</v>
      </c>
      <c r="V14" s="136">
        <f t="shared" si="2"/>
        <v>0</v>
      </c>
      <c r="W14" s="285"/>
      <c r="X14" s="75">
        <v>0</v>
      </c>
      <c r="Y14" s="124">
        <f>Q14+R14+T14+S14</f>
        <v>0</v>
      </c>
      <c r="Z14" s="143">
        <f t="shared" si="3"/>
        <v>0</v>
      </c>
      <c r="AA14" s="286"/>
      <c r="AB14" s="287"/>
    </row>
    <row r="15" spans="3:26" ht="14.25">
      <c r="C15" s="22" t="s">
        <v>345</v>
      </c>
      <c r="D15" s="75">
        <v>-349</v>
      </c>
      <c r="E15" s="75">
        <v>-312</v>
      </c>
      <c r="F15" s="75">
        <v>-315</v>
      </c>
      <c r="G15" s="123">
        <f t="shared" si="0"/>
        <v>-425</v>
      </c>
      <c r="I15" s="75">
        <v>-112</v>
      </c>
      <c r="J15" s="75">
        <v>-140</v>
      </c>
      <c r="K15" s="75">
        <v>-29</v>
      </c>
      <c r="L15" s="75">
        <v>-31</v>
      </c>
      <c r="M15" s="75">
        <v>-83</v>
      </c>
      <c r="N15" s="75">
        <v>-59</v>
      </c>
      <c r="O15" s="75">
        <v>-131</v>
      </c>
      <c r="P15" s="75">
        <v>-42</v>
      </c>
      <c r="Q15" s="75">
        <v>-66</v>
      </c>
      <c r="R15" s="75">
        <v>-78</v>
      </c>
      <c r="S15" s="75">
        <v>-158</v>
      </c>
      <c r="T15" s="124">
        <v>-123</v>
      </c>
      <c r="U15" s="136">
        <f t="shared" si="1"/>
        <v>22.151898734177212</v>
      </c>
      <c r="V15" s="136" t="str">
        <f t="shared" si="2"/>
        <v>(&gt;100)</v>
      </c>
      <c r="X15" s="75">
        <v>-315</v>
      </c>
      <c r="Y15" s="124">
        <f>Q15+R15+T15+S15</f>
        <v>-425</v>
      </c>
      <c r="Z15" s="143">
        <f>IF(AND(Y15=0,X15=0),0,IF(OR(AND(Y15&gt;0,X15&lt;=0),AND(Y15&lt;0,X15&gt;=0)),"nm",IF(AND(Y15&lt;0,X15&lt;0),IF(-(Y15/X15-1)*100&lt;-100,"(&gt;100)",-(Y15/X15-1)*100),IF((Y15/X15-1)*100&gt;100,"&gt;100",(Y15/X15-1)*100))))</f>
        <v>-34.92063492063493</v>
      </c>
    </row>
    <row r="16" spans="3:26" ht="14.25">
      <c r="C16" s="22" t="s">
        <v>262</v>
      </c>
      <c r="D16" s="75">
        <v>256</v>
      </c>
      <c r="E16" s="75">
        <v>-100</v>
      </c>
      <c r="F16" s="75">
        <v>-28</v>
      </c>
      <c r="G16" s="123">
        <f t="shared" si="0"/>
        <v>29</v>
      </c>
      <c r="I16" s="75">
        <v>46</v>
      </c>
      <c r="J16" s="75">
        <v>-76</v>
      </c>
      <c r="K16" s="75">
        <v>-55</v>
      </c>
      <c r="L16" s="75">
        <v>-15</v>
      </c>
      <c r="M16" s="75">
        <v>-22</v>
      </c>
      <c r="N16" s="75">
        <v>-1</v>
      </c>
      <c r="O16" s="75">
        <v>-31</v>
      </c>
      <c r="P16" s="75">
        <v>26</v>
      </c>
      <c r="Q16" s="75">
        <v>3</v>
      </c>
      <c r="R16" s="75">
        <v>2</v>
      </c>
      <c r="S16" s="75">
        <v>20</v>
      </c>
      <c r="T16" s="121">
        <v>4</v>
      </c>
      <c r="U16" s="136">
        <f t="shared" si="1"/>
        <v>-80</v>
      </c>
      <c r="V16" s="136">
        <f t="shared" si="2"/>
        <v>-84.61538461538461</v>
      </c>
      <c r="X16" s="75">
        <v>-28</v>
      </c>
      <c r="Y16" s="124">
        <f>Q16+R16+T16+S16</f>
        <v>29</v>
      </c>
      <c r="Z16" s="143" t="str">
        <f>IF(AND(Y16=0,X16=0),0,IF(OR(AND(Y16&gt;0,X16&lt;=0),AND(Y16&lt;0,X16&gt;=0)),"nm",IF(AND(Y16&lt;0,X16&lt;0),IF(-(Y16/X16-1)*100&lt;-100,"(&gt;100)",-(Y16/X16-1)*100),IF((Y16/X16-1)*100&gt;100,"&gt;100",(Y16/X16-1)*100))))</f>
        <v>nm</v>
      </c>
    </row>
    <row r="17" spans="2:26" s="18" customFormat="1" ht="15">
      <c r="B17" s="18" t="s">
        <v>139</v>
      </c>
      <c r="D17" s="17">
        <v>-388</v>
      </c>
      <c r="E17" s="17">
        <f>SUM(E12:E16)</f>
        <v>132</v>
      </c>
      <c r="F17" s="17">
        <v>387</v>
      </c>
      <c r="G17" s="17">
        <f t="shared" si="0"/>
        <v>407</v>
      </c>
      <c r="H17" s="17"/>
      <c r="I17" s="17">
        <v>-846</v>
      </c>
      <c r="J17" s="17">
        <v>-310</v>
      </c>
      <c r="K17" s="17">
        <v>146</v>
      </c>
      <c r="L17" s="17">
        <v>132</v>
      </c>
      <c r="M17" s="17">
        <v>363</v>
      </c>
      <c r="N17" s="17">
        <v>530</v>
      </c>
      <c r="O17" s="17">
        <v>842</v>
      </c>
      <c r="P17" s="17">
        <v>387</v>
      </c>
      <c r="Q17" s="17">
        <v>416</v>
      </c>
      <c r="R17" s="17">
        <v>438</v>
      </c>
      <c r="S17" s="171">
        <v>596</v>
      </c>
      <c r="T17" s="401">
        <f>SUM(T12:T16)</f>
        <v>407</v>
      </c>
      <c r="U17" s="137">
        <f t="shared" si="1"/>
        <v>-31.711409395973156</v>
      </c>
      <c r="V17" s="137">
        <f t="shared" si="2"/>
        <v>5.167958656330751</v>
      </c>
      <c r="W17" s="15"/>
      <c r="X17" s="17">
        <v>387</v>
      </c>
      <c r="Y17" s="127">
        <f>SUM(Y12:Y16)</f>
        <v>407</v>
      </c>
      <c r="Z17" s="137">
        <f t="shared" si="3"/>
        <v>5.167958656330751</v>
      </c>
    </row>
    <row r="18" spans="20:25" ht="14.25">
      <c r="T18" s="146"/>
      <c r="X18" s="180"/>
      <c r="Y18" s="124"/>
    </row>
    <row r="19" spans="2:26" ht="15">
      <c r="B19" s="18" t="s">
        <v>398</v>
      </c>
      <c r="C19" s="18"/>
      <c r="G19" s="17">
        <f aca="true" t="shared" si="4" ref="G19:G24">Y19</f>
        <v>0</v>
      </c>
      <c r="P19" s="75">
        <v>0</v>
      </c>
      <c r="Q19" s="75">
        <v>0</v>
      </c>
      <c r="R19" s="75">
        <v>0</v>
      </c>
      <c r="S19" s="75">
        <v>0</v>
      </c>
      <c r="T19" s="124">
        <f>S24</f>
        <v>-11</v>
      </c>
      <c r="U19" s="137" t="str">
        <f aca="true" t="shared" si="5" ref="U19:U24">IF(AND(T19=0,S19=0),0,IF(OR(AND(T19&gt;0,S19&lt;=0),AND(T19&lt;0,S19&gt;=0)),"nm",IF(AND(T19&lt;0,S19&lt;0),IF(-(T19/S19-1)*100&lt;-100,"(&gt;100)",-(T19/S19-1)*100),IF((T19/S19-1)*100&gt;100,"&gt;100",(T19/S19-1)*100))))</f>
        <v>nm</v>
      </c>
      <c r="V19" s="137" t="str">
        <f aca="true" t="shared" si="6" ref="V19:V24">IF(AND(T19=0,P19=0),0,IF(OR(AND(T19&gt;0,P19&lt;=0),AND(T19&lt;0,P19&gt;=0)),"nm",IF(AND(T19&lt;0,P19&lt;0),IF(-(T19/P19-1)*100&lt;-100,"(&gt;100)",-(T19/P19-1)*100),IF((T19/P19-1)*100&gt;100,"&gt;100",(T19/P19-1)*100))))</f>
        <v>nm</v>
      </c>
      <c r="X19" s="75">
        <v>0</v>
      </c>
      <c r="Y19" s="127">
        <f>Q19</f>
        <v>0</v>
      </c>
      <c r="Z19" s="137">
        <f aca="true" t="shared" si="7" ref="Z19:Z24">IF(AND(Y19=0,X19=0),0,IF(OR(AND(Y19&gt;0,X19&lt;=0),AND(Y19&lt;0,X19&gt;=0)),"nm",IF(AND(Y19&lt;0,X19&lt;0),IF(-(Y19/X19-1)*100&lt;-100,"(&gt;100)",-(Y19/X19-1)*100),IF((Y19/X19-1)*100&gt;100,"&gt;100",(Y19/X19-1)*100))))</f>
        <v>0</v>
      </c>
    </row>
    <row r="20" spans="3:26" ht="14.25">
      <c r="C20" s="22" t="s">
        <v>343</v>
      </c>
      <c r="G20" s="123">
        <f t="shared" si="4"/>
        <v>-18</v>
      </c>
      <c r="P20" s="75">
        <v>0</v>
      </c>
      <c r="Q20" s="75">
        <v>0</v>
      </c>
      <c r="R20" s="75">
        <v>0</v>
      </c>
      <c r="S20" s="75">
        <v>-12</v>
      </c>
      <c r="T20" s="124">
        <v>-6</v>
      </c>
      <c r="U20" s="136">
        <f t="shared" si="5"/>
        <v>50</v>
      </c>
      <c r="V20" s="136" t="str">
        <f t="shared" si="6"/>
        <v>nm</v>
      </c>
      <c r="X20" s="75">
        <v>0</v>
      </c>
      <c r="Y20" s="121">
        <f>Q20+R20+T20+S20</f>
        <v>-18</v>
      </c>
      <c r="Z20" s="136" t="str">
        <f>IF(AND(Y20=0,X20=0),0,IF(OR(AND(Y20&gt;0,X20&lt;=0),AND(Y20&lt;0,X20&gt;=0)),"nm",IF(AND(Y20&lt;0,X20&lt;0),IF(-(Y20/X20-1)*100&lt;-100,"(&gt;100)",-(Y20/X20-1)*100),IF((Y20/X20-1)*100&gt;100,"&gt;100",(Y20/X20-1)*100))))</f>
        <v>nm</v>
      </c>
    </row>
    <row r="21" spans="3:26" ht="14.25">
      <c r="C21" s="22" t="s">
        <v>344</v>
      </c>
      <c r="G21" s="123">
        <f t="shared" si="4"/>
        <v>0</v>
      </c>
      <c r="P21" s="75">
        <v>0</v>
      </c>
      <c r="Q21" s="75">
        <v>0</v>
      </c>
      <c r="R21" s="75">
        <v>0</v>
      </c>
      <c r="S21" s="75">
        <v>0</v>
      </c>
      <c r="T21" s="124">
        <v>0</v>
      </c>
      <c r="U21" s="136">
        <f t="shared" si="5"/>
        <v>0</v>
      </c>
      <c r="V21" s="136">
        <f t="shared" si="6"/>
        <v>0</v>
      </c>
      <c r="X21" s="75">
        <v>0</v>
      </c>
      <c r="Y21" s="121">
        <f>Q21+R21+T21+S21</f>
        <v>0</v>
      </c>
      <c r="Z21" s="136">
        <f t="shared" si="7"/>
        <v>0</v>
      </c>
    </row>
    <row r="22" spans="3:26" ht="14.25">
      <c r="C22" s="22" t="s">
        <v>345</v>
      </c>
      <c r="G22" s="123">
        <f t="shared" si="4"/>
        <v>0</v>
      </c>
      <c r="P22" s="75">
        <v>0</v>
      </c>
      <c r="Q22" s="75">
        <v>0</v>
      </c>
      <c r="R22" s="75">
        <v>0</v>
      </c>
      <c r="S22" s="75">
        <v>0</v>
      </c>
      <c r="T22" s="124">
        <v>0</v>
      </c>
      <c r="U22" s="136">
        <f t="shared" si="5"/>
        <v>0</v>
      </c>
      <c r="V22" s="136">
        <f t="shared" si="6"/>
        <v>0</v>
      </c>
      <c r="X22" s="75">
        <v>0</v>
      </c>
      <c r="Y22" s="121">
        <f>Q22+R22+T22+S22</f>
        <v>0</v>
      </c>
      <c r="Z22" s="136">
        <f t="shared" si="7"/>
        <v>0</v>
      </c>
    </row>
    <row r="23" spans="3:26" ht="14.25">
      <c r="C23" s="22" t="s">
        <v>262</v>
      </c>
      <c r="G23" s="123">
        <f t="shared" si="4"/>
        <v>2</v>
      </c>
      <c r="P23" s="75">
        <v>0</v>
      </c>
      <c r="Q23" s="75">
        <v>0</v>
      </c>
      <c r="R23" s="75">
        <v>0</v>
      </c>
      <c r="S23" s="75">
        <v>1</v>
      </c>
      <c r="T23" s="124">
        <v>1</v>
      </c>
      <c r="U23" s="136">
        <f t="shared" si="5"/>
        <v>0</v>
      </c>
      <c r="V23" s="136" t="str">
        <f t="shared" si="6"/>
        <v>nm</v>
      </c>
      <c r="X23" s="75">
        <v>0</v>
      </c>
      <c r="Y23" s="121">
        <f>Q23+R23+T23+S23</f>
        <v>2</v>
      </c>
      <c r="Z23" s="136" t="str">
        <f t="shared" si="7"/>
        <v>nm</v>
      </c>
    </row>
    <row r="24" spans="2:26" ht="15">
      <c r="B24" s="18" t="s">
        <v>399</v>
      </c>
      <c r="C24" s="18"/>
      <c r="G24" s="17">
        <f t="shared" si="4"/>
        <v>-16</v>
      </c>
      <c r="P24" s="75">
        <v>0</v>
      </c>
      <c r="Q24" s="75">
        <v>0</v>
      </c>
      <c r="R24" s="75">
        <v>0</v>
      </c>
      <c r="S24" s="75">
        <v>-11</v>
      </c>
      <c r="T24" s="127">
        <f>SUM(T19:T23)</f>
        <v>-16</v>
      </c>
      <c r="U24" s="137">
        <f t="shared" si="5"/>
        <v>-45.45454545454546</v>
      </c>
      <c r="V24" s="137" t="str">
        <f t="shared" si="6"/>
        <v>nm</v>
      </c>
      <c r="X24" s="75">
        <v>0</v>
      </c>
      <c r="Y24" s="401">
        <f>SUM(Y19:Y23)</f>
        <v>-16</v>
      </c>
      <c r="Z24" s="137" t="str">
        <f t="shared" si="7"/>
        <v>nm</v>
      </c>
    </row>
    <row r="25" ht="14.25">
      <c r="Y25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yankaiyin</cp:lastModifiedBy>
  <cp:lastPrinted>2012-02-07T09:05:46Z</cp:lastPrinted>
  <dcterms:created xsi:type="dcterms:W3CDTF">2009-09-01T03:31:48Z</dcterms:created>
  <dcterms:modified xsi:type="dcterms:W3CDTF">2012-02-09T09:12:13Z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HTML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Picture">
    <vt:lpwstr/>
  </property>
  <property fmtid="{D5CDD505-2E9C-101B-9397-08002B2CF9AE}" pid="6" name="ColumnLeftHTML">
    <vt:lpwstr/>
  </property>
  <property fmtid="{D5CDD505-2E9C-101B-9397-08002B2CF9AE}" pid="7" name="PublishingContactName">
    <vt:lpwstr/>
  </property>
  <property fmtid="{D5CDD505-2E9C-101B-9397-08002B2CF9AE}" pid="8" name="BottomHTML">
    <vt:lpwstr/>
  </property>
  <property fmtid="{D5CDD505-2E9C-101B-9397-08002B2CF9AE}" pid="9" name="ContentType">
    <vt:lpwstr>DBS Neutral Pages Content Type</vt:lpwstr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ColumnRightHTML">
    <vt:lpwstr/>
  </property>
</Properties>
</file>