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555" windowWidth="15390" windowHeight="3480" tabRatio="908" firstSheet="11" activeTab="24"/>
  </bookViews>
  <sheets>
    <sheet name="Index" sheetId="1" r:id="rId1"/>
    <sheet name="1.Highlights" sheetId="2" r:id="rId2"/>
    <sheet name="2.PerShare" sheetId="3" r:id="rId3"/>
    <sheet name="3.NetInterest" sheetId="4" r:id="rId4"/>
    <sheet name="4.NonInterest" sheetId="5" r:id="rId5"/>
    <sheet name="5.Expenses" sheetId="6" r:id="rId6"/>
    <sheet name="6.Allowances" sheetId="7" r:id="rId7"/>
    <sheet name="7.Loans" sheetId="8" r:id="rId8"/>
    <sheet name="8.AFS" sheetId="9" r:id="rId9"/>
    <sheet name="9.Deposits" sheetId="10" r:id="rId10"/>
    <sheet name="10.NPL,Coverage ratios" sheetId="11" r:id="rId11"/>
    <sheet name="11.NPA" sheetId="12" r:id="rId12"/>
    <sheet name="12.CumulativeAllowances" sheetId="13" r:id="rId13"/>
    <sheet name="13.Capital" sheetId="14" r:id="rId14"/>
    <sheet name="14.Mix" sheetId="15" r:id="rId15"/>
    <sheet name="15.Consumer" sheetId="16" r:id="rId16"/>
    <sheet name="16.Institutional" sheetId="17" r:id="rId17"/>
    <sheet name="17.Treasury" sheetId="18" r:id="rId18"/>
    <sheet name="18.Others" sheetId="19" r:id="rId19"/>
    <sheet name="19.S'pore" sheetId="20" r:id="rId20"/>
    <sheet name="20.HK" sheetId="21" r:id="rId21"/>
    <sheet name="21.GreaterChina" sheetId="22" r:id="rId22"/>
    <sheet name="22.SSEA" sheetId="23" r:id="rId23"/>
    <sheet name="23.ROW" sheetId="24" r:id="rId24"/>
    <sheet name="24.P&amp;L" sheetId="25" r:id="rId25"/>
    <sheet name="25.BalSheet" sheetId="26" r:id="rId26"/>
    <sheet name="26.CashFlow" sheetId="27" r:id="rId27"/>
    <sheet name="27.Legend" sheetId="28" r:id="rId28"/>
  </sheets>
  <externalReferences>
    <externalReference r:id="rId31"/>
    <externalReference r:id="rId32"/>
  </externalReferences>
  <definedNames>
    <definedName name="_xlnm.Print_Area" localSheetId="1">'1.Highlights'!$A$1:$AC$37</definedName>
    <definedName name="_xlnm.Print_Area" localSheetId="10">'10.NPL,Coverage ratios'!$A$1:$AC$21</definedName>
    <definedName name="_xlnm.Print_Area" localSheetId="11">'11.NPA'!$A$1:$AC$59</definedName>
    <definedName name="_xlnm.Print_Area" localSheetId="12">'12.CumulativeAllowances'!$A$1:$AC$53</definedName>
    <definedName name="_xlnm.Print_Area" localSheetId="13">'13.Capital'!$A$1:$AC$21</definedName>
    <definedName name="_xlnm.Print_Area" localSheetId="14">'14.Mix'!$A$1:$AB$41</definedName>
    <definedName name="_xlnm.Print_Area" localSheetId="15">'15.Consumer'!$A$1:$AC$18</definedName>
    <definedName name="_xlnm.Print_Area" localSheetId="16">'16.Institutional'!$A$1:$AC$18</definedName>
    <definedName name="_xlnm.Print_Area" localSheetId="17">'17.Treasury'!$A$1:$AC$18</definedName>
    <definedName name="_xlnm.Print_Area" localSheetId="18">'18.Others'!$A$1:$AC$18</definedName>
    <definedName name="_xlnm.Print_Area" localSheetId="19">'19.S''pore'!$A$1:$AC$17</definedName>
    <definedName name="_xlnm.Print_Area" localSheetId="2">'2.PerShare'!$A$1:$AC$37</definedName>
    <definedName name="_xlnm.Print_Area" localSheetId="20">'20.HK'!$A$1:$AC$17</definedName>
    <definedName name="_xlnm.Print_Area" localSheetId="21">'21.GreaterChina'!$A$1:$AC$17</definedName>
    <definedName name="_xlnm.Print_Area" localSheetId="22">'22.SSEA'!$A$1:$AC$17</definedName>
    <definedName name="_xlnm.Print_Area" localSheetId="23">'23.ROW'!$A$1:$AC$17</definedName>
    <definedName name="_xlnm.Print_Area" localSheetId="24">'24.P&amp;L'!$A$1:$K$67</definedName>
    <definedName name="_xlnm.Print_Area" localSheetId="25">'25.BalSheet'!$A$1:$M$70</definedName>
    <definedName name="_xlnm.Print_Area" localSheetId="26">'26.CashFlow'!$A$1:$E$69</definedName>
    <definedName name="_xlnm.Print_Area" localSheetId="3">'3.NetInterest'!$A$1:$AC$31</definedName>
    <definedName name="_xlnm.Print_Area" localSheetId="4">'4.NonInterest'!$A$1:$AC$26</definedName>
    <definedName name="_xlnm.Print_Area" localSheetId="5">'5.Expenses'!$A$1:$AC$17</definedName>
    <definedName name="_xlnm.Print_Area" localSheetId="6">'6.Allowances'!$A$1:$AC$23</definedName>
    <definedName name="_xlnm.Print_Area" localSheetId="7">'7.Loans'!$A$1:$AC$35</definedName>
    <definedName name="_xlnm.Print_Area" localSheetId="8">'8.AFS'!$A$1:$AC$17</definedName>
    <definedName name="_xlnm.Print_Area" localSheetId="9">'9.Deposits'!$A$1:$AC$25</definedName>
    <definedName name="_xlnm.Print_Area" localSheetId="0">'Index'!$A$1:$M$48</definedName>
    <definedName name="_xlnm.Print_Titles" localSheetId="7">'7.Loans'!$1:$4</definedName>
  </definedNames>
  <calcPr fullCalcOnLoad="1"/>
</workbook>
</file>

<file path=xl/sharedStrings.xml><?xml version="1.0" encoding="utf-8"?>
<sst xmlns="http://schemas.openxmlformats.org/spreadsheetml/2006/main" count="1328" uniqueCount="416">
  <si>
    <t>Expenses</t>
  </si>
  <si>
    <t>Page</t>
  </si>
  <si>
    <t>1Q09</t>
  </si>
  <si>
    <t>2Q09</t>
  </si>
  <si>
    <t>3Q09</t>
  </si>
  <si>
    <t>Net interest income</t>
  </si>
  <si>
    <t>Total income</t>
  </si>
  <si>
    <t>Profit before allowances</t>
  </si>
  <si>
    <t>Allowances for credit and other losses</t>
  </si>
  <si>
    <t>Profit before tax</t>
  </si>
  <si>
    <t>Total assets</t>
  </si>
  <si>
    <t>Total liabilities</t>
  </si>
  <si>
    <t>Shareholders’ funds</t>
  </si>
  <si>
    <t>Non-interest/total income</t>
  </si>
  <si>
    <t xml:space="preserve">Cost/income ratio </t>
  </si>
  <si>
    <t>NPL ratio</t>
  </si>
  <si>
    <t>Interest-bearing assets</t>
  </si>
  <si>
    <t>Customer loans</t>
  </si>
  <si>
    <t>Interbank assets</t>
  </si>
  <si>
    <t>Securities</t>
  </si>
  <si>
    <t>Interest-bearing liabilities</t>
  </si>
  <si>
    <t>Customer deposits</t>
  </si>
  <si>
    <t>Other borrowings</t>
  </si>
  <si>
    <t>Interest income</t>
  </si>
  <si>
    <t>Interest expense</t>
  </si>
  <si>
    <t>Non-interest income</t>
  </si>
  <si>
    <t>Other income</t>
  </si>
  <si>
    <t>One-time items</t>
  </si>
  <si>
    <t>Average rates (%)</t>
  </si>
  <si>
    <t>Average balances (S$m)</t>
  </si>
  <si>
    <t>Stockbroking</t>
  </si>
  <si>
    <t>Investment banking</t>
  </si>
  <si>
    <t>Trade and remittances</t>
  </si>
  <si>
    <t>Loan related</t>
  </si>
  <si>
    <t>Guarantees</t>
  </si>
  <si>
    <t>Deposit related</t>
  </si>
  <si>
    <t>Credit card</t>
  </si>
  <si>
    <t>Wealth management</t>
  </si>
  <si>
    <t>Others</t>
  </si>
  <si>
    <t>Trading income</t>
  </si>
  <si>
    <t>Financial instruments designated at fair value</t>
  </si>
  <si>
    <t>Net gain on fixed assets</t>
  </si>
  <si>
    <t>Others (including rental income)</t>
  </si>
  <si>
    <t>Staff expenses</t>
  </si>
  <si>
    <t>Other expenses</t>
  </si>
  <si>
    <t xml:space="preserve">Occupancy </t>
  </si>
  <si>
    <t xml:space="preserve">Computerisation </t>
  </si>
  <si>
    <t xml:space="preserve">Revenue-related </t>
  </si>
  <si>
    <t xml:space="preserve">Others </t>
  </si>
  <si>
    <t>Asset yield</t>
  </si>
  <si>
    <t>Funding cost</t>
  </si>
  <si>
    <t>Singapore</t>
  </si>
  <si>
    <t>Hong Kong</t>
  </si>
  <si>
    <t>General allowances</t>
  </si>
  <si>
    <t>Performance highlights</t>
  </si>
  <si>
    <t>Net book value</t>
  </si>
  <si>
    <t>Net profit</t>
  </si>
  <si>
    <t>Excluding one-time items</t>
  </si>
  <si>
    <t>Including one-time items</t>
  </si>
  <si>
    <t>Basic</t>
  </si>
  <si>
    <t>Diluted</t>
  </si>
  <si>
    <t>Ordinary shareholders' funds (S$m)</t>
  </si>
  <si>
    <t>Dividend</t>
  </si>
  <si>
    <t>FY08</t>
  </si>
  <si>
    <t>Consolidated results</t>
  </si>
  <si>
    <t>Business segments</t>
  </si>
  <si>
    <t>Geographic segments</t>
  </si>
  <si>
    <t>Upgrades</t>
  </si>
  <si>
    <t>Settlements</t>
  </si>
  <si>
    <t>Recoveries</t>
  </si>
  <si>
    <t>Share of profits of associates</t>
  </si>
  <si>
    <t>Income tax expense</t>
  </si>
  <si>
    <t>Capital expenditure</t>
  </si>
  <si>
    <t>Depreciation</t>
  </si>
  <si>
    <t>Gross customer loans</t>
  </si>
  <si>
    <t>Total assets (before goodwill)</t>
  </si>
  <si>
    <t>Rest of Greater China</t>
  </si>
  <si>
    <t>South and South-east Asia</t>
  </si>
  <si>
    <t>Rest of World</t>
  </si>
  <si>
    <t xml:space="preserve">Rest of Greater China </t>
  </si>
  <si>
    <t>Rest of the World</t>
  </si>
  <si>
    <t>Debt securities</t>
  </si>
  <si>
    <t>Contingent liabilities &amp; others</t>
  </si>
  <si>
    <t>Back to Index</t>
  </si>
  <si>
    <t>By geography</t>
  </si>
  <si>
    <t>By business unit</t>
  </si>
  <si>
    <t>Manufacturing</t>
  </si>
  <si>
    <t>Building and construction</t>
  </si>
  <si>
    <t>Housing loans</t>
  </si>
  <si>
    <t>General commerce</t>
  </si>
  <si>
    <t>Transportation, storage &amp; communications</t>
  </si>
  <si>
    <t>Financial institutions, investment &amp; holding companies</t>
  </si>
  <si>
    <t>By industry</t>
  </si>
  <si>
    <t>Professionals &amp; private individuals</t>
  </si>
  <si>
    <t>Net fee income</t>
  </si>
  <si>
    <t>Ordinary share data</t>
  </si>
  <si>
    <t>South and South-East Asia</t>
  </si>
  <si>
    <t>Less:</t>
  </si>
  <si>
    <t>Specific allowances</t>
  </si>
  <si>
    <t>Rest of the world</t>
  </si>
  <si>
    <t>Singapore dollar</t>
  </si>
  <si>
    <t>Hong Kong dollar</t>
  </si>
  <si>
    <t>US dollar</t>
  </si>
  <si>
    <t>Unsecured</t>
  </si>
  <si>
    <t>Non-performing assets</t>
  </si>
  <si>
    <t>Other data</t>
  </si>
  <si>
    <t>Income statement items (S$m)</t>
  </si>
  <si>
    <t>Balance sheet items (S$m)</t>
  </si>
  <si>
    <t>Depreciation of fixed assets (included in above items) (S$m)</t>
  </si>
  <si>
    <t>Total allowances</t>
  </si>
  <si>
    <t>Loss allowance coverage ratios (%)</t>
  </si>
  <si>
    <t>Balance sheet &amp; other items (S$m)</t>
  </si>
  <si>
    <t>Fixed deposits</t>
  </si>
  <si>
    <t>Savings accounts</t>
  </si>
  <si>
    <t>Current accounts</t>
  </si>
  <si>
    <t>Add: New NPAs</t>
  </si>
  <si>
    <t>Less: Write-offs</t>
  </si>
  <si>
    <t>Less: Net recoveries of existing NPAs</t>
  </si>
  <si>
    <t>NPAs at start of period</t>
  </si>
  <si>
    <t>NPAs at end of period</t>
  </si>
  <si>
    <t>Capital adequacy</t>
  </si>
  <si>
    <t>Tier 1</t>
  </si>
  <si>
    <t>Share capital</t>
  </si>
  <si>
    <t>Disclosed reserves and others</t>
  </si>
  <si>
    <t>Tier 2</t>
  </si>
  <si>
    <t>Loan allowances admitted as Tier 2</t>
  </si>
  <si>
    <t>Subordinated debts</t>
  </si>
  <si>
    <t>Revaluation surplus from equity securities</t>
  </si>
  <si>
    <t>Total eligible capital</t>
  </si>
  <si>
    <t>Tier 1 ratio</t>
  </si>
  <si>
    <t>Tier 2 ratio</t>
  </si>
  <si>
    <t>Total (Tier 1 &amp; 2) ratio</t>
  </si>
  <si>
    <t>Business mix</t>
  </si>
  <si>
    <t>Institutional banking</t>
  </si>
  <si>
    <t>Total income (as % of Group)</t>
  </si>
  <si>
    <t>Net profit (as % of Group)</t>
  </si>
  <si>
    <t>Total assets before goodwill (as % of Group)</t>
  </si>
  <si>
    <t>AFS reserve at end of period</t>
  </si>
  <si>
    <t>Available-for-sale portfolio</t>
  </si>
  <si>
    <t>Singapore government securities</t>
  </si>
  <si>
    <t>Other government securities</t>
  </si>
  <si>
    <t>Corporate debt securities</t>
  </si>
  <si>
    <t>Equities</t>
  </si>
  <si>
    <t>Less write-backs for:</t>
  </si>
  <si>
    <t>Add charges for:</t>
  </si>
  <si>
    <t>Movement in AFS reserves (S$m)</t>
  </si>
  <si>
    <t>Net interest income, average balances and rates</t>
  </si>
  <si>
    <t>Available-for-sale assets</t>
  </si>
  <si>
    <t>Segment results</t>
  </si>
  <si>
    <t>Earnings excluding one-time items (annualised)</t>
  </si>
  <si>
    <t>Earnings including one-time items (annualised)</t>
  </si>
  <si>
    <t>By classification</t>
  </si>
  <si>
    <t>Substandard</t>
  </si>
  <si>
    <t>Doubtful</t>
  </si>
  <si>
    <t>Loss</t>
  </si>
  <si>
    <t>By collateral type</t>
  </si>
  <si>
    <t>Secured by properties</t>
  </si>
  <si>
    <t>Secured by shares and debentures</t>
  </si>
  <si>
    <t>Secured by fixed deposits</t>
  </si>
  <si>
    <t>Other secured</t>
  </si>
  <si>
    <t>Total NPAs</t>
  </si>
  <si>
    <t>NPLs</t>
  </si>
  <si>
    <t>Other NPAs</t>
  </si>
  <si>
    <t>By period overdue</t>
  </si>
  <si>
    <t>Not overdue</t>
  </si>
  <si>
    <t>&lt;90 days overdue</t>
  </si>
  <si>
    <t>91-180 days overdue</t>
  </si>
  <si>
    <t>&gt;180 days overdue</t>
  </si>
  <si>
    <t>Specific allowances for NPAs</t>
  </si>
  <si>
    <t>Specific allowances for NPLs</t>
  </si>
  <si>
    <r>
      <t>NPA</t>
    </r>
    <r>
      <rPr>
        <sz val="11"/>
        <rFont val="Arial"/>
        <family val="2"/>
      </rPr>
      <t xml:space="preserve"> - Non-performing asset</t>
    </r>
  </si>
  <si>
    <r>
      <t>NPL</t>
    </r>
    <r>
      <rPr>
        <sz val="11"/>
        <rFont val="Arial"/>
        <family val="2"/>
      </rPr>
      <t xml:space="preserve"> - Non-performing loan</t>
    </r>
  </si>
  <si>
    <r>
      <t>SP</t>
    </r>
    <r>
      <rPr>
        <sz val="11"/>
        <rFont val="Arial"/>
        <family val="2"/>
      </rPr>
      <t xml:space="preserve"> - Specific allowance</t>
    </r>
  </si>
  <si>
    <r>
      <t>GP</t>
    </r>
    <r>
      <rPr>
        <sz val="11"/>
        <rFont val="Arial"/>
        <family val="2"/>
      </rPr>
      <t xml:space="preserve"> - General allowance</t>
    </r>
  </si>
  <si>
    <r>
      <t>CAR</t>
    </r>
    <r>
      <rPr>
        <sz val="11"/>
        <rFont val="Arial"/>
        <family val="2"/>
      </rPr>
      <t xml:space="preserve"> - Capital adequacy ratio</t>
    </r>
  </si>
  <si>
    <t>Legend of terms used</t>
  </si>
  <si>
    <t>NIM</t>
  </si>
  <si>
    <t>ROA</t>
  </si>
  <si>
    <t>ROE</t>
  </si>
  <si>
    <t>LDR</t>
  </si>
  <si>
    <r>
      <t>NIM</t>
    </r>
    <r>
      <rPr>
        <sz val="11"/>
        <rFont val="Arial"/>
        <family val="2"/>
      </rPr>
      <t xml:space="preserve"> - Net interest margin</t>
    </r>
  </si>
  <si>
    <r>
      <t>ROA</t>
    </r>
    <r>
      <rPr>
        <sz val="11"/>
        <rFont val="Arial"/>
        <family val="2"/>
      </rPr>
      <t xml:space="preserve"> - Return on assets</t>
    </r>
  </si>
  <si>
    <r>
      <t>ROE</t>
    </r>
    <r>
      <rPr>
        <sz val="11"/>
        <rFont val="Arial"/>
        <family val="2"/>
      </rPr>
      <t xml:space="preserve"> - Return on shareholders' funds</t>
    </r>
  </si>
  <si>
    <r>
      <t>LDR</t>
    </r>
    <r>
      <rPr>
        <sz val="11"/>
        <rFont val="Arial"/>
        <family val="2"/>
      </rPr>
      <t xml:space="preserve"> - Loan-to-deposit ratio</t>
    </r>
  </si>
  <si>
    <t>Tier 1 CAR</t>
  </si>
  <si>
    <t>Total CAR</t>
  </si>
  <si>
    <t>SP for loans/average loans (bp)</t>
  </si>
  <si>
    <r>
      <t>VaR</t>
    </r>
    <r>
      <rPr>
        <sz val="11"/>
        <rFont val="Arial"/>
        <family val="2"/>
      </rPr>
      <t xml:space="preserve"> - Value at risk</t>
    </r>
  </si>
  <si>
    <t>GP</t>
  </si>
  <si>
    <t>SP for loans</t>
  </si>
  <si>
    <t>SP for other assets</t>
  </si>
  <si>
    <t>New NPLs</t>
  </si>
  <si>
    <t>Existing NPLs</t>
  </si>
  <si>
    <t>Movement in SP for loans (S$m)</t>
  </si>
  <si>
    <t>Basic (average)</t>
  </si>
  <si>
    <t>Diluted (average)</t>
  </si>
  <si>
    <t>Basic (EOP)</t>
  </si>
  <si>
    <t>Diluted (EOP)</t>
  </si>
  <si>
    <r>
      <t>EOP</t>
    </r>
    <r>
      <rPr>
        <sz val="11"/>
        <rFont val="Arial"/>
        <family val="2"/>
      </rPr>
      <t xml:space="preserve"> - End of period</t>
    </r>
  </si>
  <si>
    <t>Cumulative SP</t>
  </si>
  <si>
    <t>Cumulative GP</t>
  </si>
  <si>
    <r>
      <t>AFS</t>
    </r>
    <r>
      <rPr>
        <sz val="11"/>
        <rFont val="Arial"/>
        <family val="2"/>
      </rPr>
      <t xml:space="preserve"> - Available-for-sale</t>
    </r>
  </si>
  <si>
    <t>AFS investments</t>
  </si>
  <si>
    <t>Breakdown of NPAs (S$m)</t>
  </si>
  <si>
    <t>Restructured NPAs</t>
  </si>
  <si>
    <t>Breakdown of NPLs (S$m)</t>
  </si>
  <si>
    <t>Group</t>
  </si>
  <si>
    <t>NPL and allowance coverage ratios</t>
  </si>
  <si>
    <t>Total allowances for NPAs / NPAs</t>
  </si>
  <si>
    <t>Total allowances for NPLs / NPLs</t>
  </si>
  <si>
    <t>Total allowances for NPLs / unsecured NPLs</t>
  </si>
  <si>
    <t>Cumulative loss allowances</t>
  </si>
  <si>
    <t>Total allowances for NPAs</t>
  </si>
  <si>
    <t>Breakdown of specific allowances (S$m)</t>
  </si>
  <si>
    <t>Breakdown of general allowances (S$m)</t>
  </si>
  <si>
    <t>Specific allowances for other NPAs</t>
  </si>
  <si>
    <t>General allowances for NPAs</t>
  </si>
  <si>
    <t>General allowances for NPLs</t>
  </si>
  <si>
    <t>General allowances for other NPAs</t>
  </si>
  <si>
    <t>Movement in NPAs (S$m)</t>
  </si>
  <si>
    <t>EOP value (S$m)</t>
  </si>
  <si>
    <t>Gross loans</t>
  </si>
  <si>
    <t>Net loans</t>
  </si>
  <si>
    <t>Breakdown of gross customer loans (S$m)</t>
  </si>
  <si>
    <t>Breakdown of customer deposits (S$m)</t>
  </si>
  <si>
    <t>NPL ratios (NPLs as % of loans)</t>
  </si>
  <si>
    <t>Breakdown of total allowances (S$m)</t>
  </si>
  <si>
    <t>Capital and RWA (S$m)</t>
  </si>
  <si>
    <t>RWA</t>
  </si>
  <si>
    <t>CAR (%)</t>
  </si>
  <si>
    <r>
      <t>RWA</t>
    </r>
    <r>
      <rPr>
        <sz val="11"/>
        <rFont val="Arial"/>
        <family val="2"/>
      </rPr>
      <t xml:space="preserve"> - Risk-weighted assets</t>
    </r>
  </si>
  <si>
    <t>Business and geographical mix</t>
  </si>
  <si>
    <t>Non-performing loan and coverage ratios</t>
  </si>
  <si>
    <t>4Q09</t>
  </si>
  <si>
    <t>FY09</t>
  </si>
  <si>
    <t>Number of shares ('m)</t>
  </si>
  <si>
    <t>Directors' fees (included in above items) (S$m)</t>
  </si>
  <si>
    <t>Audit fees payable (included in above items) (S$m)</t>
  </si>
  <si>
    <t>Total allowances for NPAs / unsecured NPAs</t>
  </si>
  <si>
    <t>-</t>
  </si>
  <si>
    <t>Preference dividends (S$m)</t>
  </si>
  <si>
    <t>In $ millions</t>
  </si>
  <si>
    <t>+/(-)</t>
  </si>
  <si>
    <t>%</t>
  </si>
  <si>
    <t>Income</t>
  </si>
  <si>
    <t>Net fee and commission income</t>
  </si>
  <si>
    <t>Net income from financial investments</t>
  </si>
  <si>
    <t>Employee benefits</t>
  </si>
  <si>
    <t>Depreciation of properties and other fixed assets</t>
  </si>
  <si>
    <t xml:space="preserve">Other expenses  </t>
  </si>
  <si>
    <t xml:space="preserve">Total expenses </t>
  </si>
  <si>
    <t>Attributable to:</t>
  </si>
  <si>
    <t xml:space="preserve">   Shareholders</t>
  </si>
  <si>
    <t>Other comprehensive income:</t>
  </si>
  <si>
    <t>Foreign currency translation differences for foreign operations</t>
  </si>
  <si>
    <t>Share of other comprehensive income of associates</t>
  </si>
  <si>
    <t xml:space="preserve">    Net valuation taken to equity</t>
  </si>
  <si>
    <t>Tax on items taken directly to or transferred from equity</t>
  </si>
  <si>
    <t>Other comprehensive income, net of tax</t>
  </si>
  <si>
    <t xml:space="preserve">Total comprehensive income </t>
  </si>
  <si>
    <t>GROUP</t>
  </si>
  <si>
    <t>COMPANY</t>
  </si>
  <si>
    <t>ASSETS</t>
  </si>
  <si>
    <t>Cash and balances with central banks</t>
  </si>
  <si>
    <t>Singapore Government securities and treasury bills</t>
  </si>
  <si>
    <t>Due from banks</t>
  </si>
  <si>
    <t>Positive fair values for financial derivatives</t>
  </si>
  <si>
    <t xml:space="preserve">Loans and advances to customers </t>
  </si>
  <si>
    <t>Financial investments</t>
  </si>
  <si>
    <t>Securities pledged</t>
  </si>
  <si>
    <t>Subsidiaries</t>
  </si>
  <si>
    <t>Investments in associates</t>
  </si>
  <si>
    <t>Goodwill on consolidation</t>
  </si>
  <si>
    <t>Properties and other fixed assets</t>
  </si>
  <si>
    <t>Investment properties</t>
  </si>
  <si>
    <t>Deferred tax assets</t>
  </si>
  <si>
    <t>Other assets</t>
  </si>
  <si>
    <t>TOTAL ASSETS</t>
  </si>
  <si>
    <t>LIABILITIES</t>
  </si>
  <si>
    <t xml:space="preserve">Due to banks  </t>
  </si>
  <si>
    <t>Due to non-bank customers</t>
  </si>
  <si>
    <t>Negative fair values for financial derivatives</t>
  </si>
  <si>
    <t>Bills payable</t>
  </si>
  <si>
    <t>Current tax liabilities</t>
  </si>
  <si>
    <t>Deferred tax liabilities</t>
  </si>
  <si>
    <t>Other liabilities</t>
  </si>
  <si>
    <t xml:space="preserve">Other debt securities in issue </t>
  </si>
  <si>
    <t xml:space="preserve">Subordinated term debts </t>
  </si>
  <si>
    <t xml:space="preserve">TOTAL LIABILITIES </t>
  </si>
  <si>
    <t>NET ASSETS</t>
  </si>
  <si>
    <t>EQUITY</t>
  </si>
  <si>
    <t>Treasury shares</t>
  </si>
  <si>
    <t>Other reserves</t>
  </si>
  <si>
    <t>Revenue reserves</t>
  </si>
  <si>
    <t>SHAREHOLDERS’ FUNDS</t>
  </si>
  <si>
    <t>TOTAL EQUITY</t>
  </si>
  <si>
    <t>OFF BALANCE SHEET ITEMS</t>
  </si>
  <si>
    <t>Financial derivatives</t>
  </si>
  <si>
    <t xml:space="preserve">In $ millions  </t>
  </si>
  <si>
    <t>Cash flows from operating activities</t>
  </si>
  <si>
    <t>Adjustments for non-cash items:</t>
  </si>
  <si>
    <t>Profit before changes in operating assets &amp; liabilities</t>
  </si>
  <si>
    <t>Increase/(Decrease) in:</t>
  </si>
  <si>
    <t>Due to banks</t>
  </si>
  <si>
    <t>Financial liabilities at fair value through profit or loss</t>
  </si>
  <si>
    <t>Other liabilities including bills payable</t>
  </si>
  <si>
    <t>Debt securities and borrowings</t>
  </si>
  <si>
    <t>(Increase)/Decrease in:</t>
  </si>
  <si>
    <t>Financial assets at fair value through profit or loss</t>
  </si>
  <si>
    <t>Loans and advances to customers</t>
  </si>
  <si>
    <t>Tax paid</t>
  </si>
  <si>
    <t>Cash flows from investing activities</t>
  </si>
  <si>
    <t>Dividends from associates</t>
  </si>
  <si>
    <t>Purchase of properties and other fixed assets</t>
  </si>
  <si>
    <t>Proceeds from disposal of properties and other fixed assets</t>
  </si>
  <si>
    <t>Cash flows from financing activities</t>
  </si>
  <si>
    <t>Exchange translation adjustments (4)</t>
  </si>
  <si>
    <t>Net change in cash and cash equivalents (1)+(2)+(3)+(4)</t>
  </si>
  <si>
    <t xml:space="preserve">Cash and cash equivalents at 1 January </t>
  </si>
  <si>
    <t>Ratios (%) (excluding one-time items)</t>
  </si>
  <si>
    <t>Data used in earnings per share calculations</t>
  </si>
  <si>
    <t>Data used in net book value per share calculations</t>
  </si>
  <si>
    <t>Per basic share (S$) *</t>
  </si>
  <si>
    <t>Per diluted share (S$) *</t>
  </si>
  <si>
    <t>Net profit (before preference dividends) (S$m)</t>
  </si>
  <si>
    <t>Number of shares (excluding treasury shares) ('m)</t>
  </si>
  <si>
    <t>Net trading income</t>
  </si>
  <si>
    <t>Staff headcount (EOP)</t>
  </si>
  <si>
    <t>AFS reserve at start of period</t>
  </si>
  <si>
    <t>Net valuation taken to equity</t>
  </si>
  <si>
    <t xml:space="preserve">Tier 1 Deductions </t>
  </si>
  <si>
    <t>Tier 2 Deductions</t>
  </si>
  <si>
    <t>Consolidated income statement</t>
  </si>
  <si>
    <t>Consolidated balance sheet</t>
  </si>
  <si>
    <t>Consolidated cash flow statement</t>
  </si>
  <si>
    <t>1Q10</t>
  </si>
  <si>
    <t>Institutional Banking</t>
  </si>
  <si>
    <t>Treasury</t>
  </si>
  <si>
    <t>*</t>
  </si>
  <si>
    <t>2Q10</t>
  </si>
  <si>
    <r>
      <t xml:space="preserve">OTHER INFORMATION </t>
    </r>
    <r>
      <rPr>
        <b/>
        <sz val="11"/>
        <color indexed="8"/>
        <rFont val="Arial"/>
        <family val="2"/>
      </rPr>
      <t xml:space="preserve"> </t>
    </r>
  </si>
  <si>
    <t>Dividends paid to shareholders of the Company</t>
  </si>
  <si>
    <t>Goodwill charges</t>
  </si>
  <si>
    <t>Goodwill charged</t>
  </si>
  <si>
    <t>Payment upon maturity of subordinated term debts</t>
  </si>
  <si>
    <t>Commitments</t>
  </si>
  <si>
    <t>Contingent liabilities</t>
  </si>
  <si>
    <t>3Q10</t>
  </si>
  <si>
    <t>Other non-interest income</t>
  </si>
  <si>
    <t xml:space="preserve">Net profit </t>
  </si>
  <si>
    <t>Net profit/(loss) including goodwill charges and one-time items</t>
  </si>
  <si>
    <t>4Q10</t>
  </si>
  <si>
    <t>FY10</t>
  </si>
  <si>
    <t>Per share data are adjusted for the rights issue announced on 22-Dec-08. An adjustment factor of 0.85 was applied based on the one-for-two entitlement and subscription price of $5.42 per rights share (a discount of approximately 45% to the pre-announcement closing price). A total of 760m rights shares were issued to raise $4.0 billion.</t>
  </si>
  <si>
    <t>By currency</t>
  </si>
  <si>
    <t>1Q11</t>
  </si>
  <si>
    <t xml:space="preserve">Unaudited Consolidated Statement of Comprehensive Income </t>
  </si>
  <si>
    <t>Payment upon redemption of preference shares</t>
  </si>
  <si>
    <t>Profit</t>
  </si>
  <si>
    <t xml:space="preserve">Profit before tax </t>
  </si>
  <si>
    <t>Net cash (used in)/generated from operating activities (1)</t>
  </si>
  <si>
    <t>2Q11</t>
  </si>
  <si>
    <r>
      <t xml:space="preserve">   </t>
    </r>
    <r>
      <rPr>
        <sz val="11"/>
        <rFont val="Arial"/>
        <family val="2"/>
      </rPr>
      <t>Non-controlling interests</t>
    </r>
  </si>
  <si>
    <t xml:space="preserve">Non-controlling interests  </t>
  </si>
  <si>
    <t>Dividends paid to non-controlling interests</t>
  </si>
  <si>
    <t>did not show this PL line from Q2'11 onwards</t>
  </si>
  <si>
    <t>3Q11</t>
  </si>
  <si>
    <t>Cash flow hedge reserve at start of period</t>
  </si>
  <si>
    <t>Cash flow hedge reserve at end of period</t>
  </si>
  <si>
    <t>Cash flow hedges</t>
  </si>
  <si>
    <t>Change in non-controlling interest</t>
  </si>
  <si>
    <t>4Q11</t>
  </si>
  <si>
    <t>FY11</t>
  </si>
  <si>
    <t>Proceeds from issuance of preference shares</t>
  </si>
  <si>
    <t>1Q12</t>
  </si>
  <si>
    <t>Fee and commission income</t>
  </si>
  <si>
    <t>Less: fee and commission expense</t>
  </si>
  <si>
    <t>Issue of subordinated term debts</t>
  </si>
  <si>
    <t>Net loss from financial instruments designated at fair value</t>
  </si>
  <si>
    <t>(i) Basic</t>
  </si>
  <si>
    <t>(ii) Diluted</t>
  </si>
  <si>
    <t xml:space="preserve">By business unit </t>
  </si>
  <si>
    <t xml:space="preserve">By geography </t>
  </si>
  <si>
    <t>Net profit for the period</t>
  </si>
  <si>
    <t>Net gain on disposal (net of write-off) of properties and other fixed assets</t>
  </si>
  <si>
    <t>Share of associates' reserve</t>
  </si>
  <si>
    <t xml:space="preserve">    Transferred to income statement </t>
  </si>
  <si>
    <t xml:space="preserve">Transferred to income statement </t>
  </si>
  <si>
    <t>2Q12</t>
  </si>
  <si>
    <t>2nd Qtr 2012</t>
  </si>
  <si>
    <t>Available-for-sale financial assets</t>
  </si>
  <si>
    <t>Consumer Banking/ Wealth Management</t>
  </si>
  <si>
    <t>Net book value ($)</t>
  </si>
  <si>
    <t>Restricted balances with central banks</t>
  </si>
  <si>
    <t>Disposal/(acquisition) of interest in associates</t>
  </si>
  <si>
    <t>Net cash generated from/(used in) investing activities (2)</t>
  </si>
  <si>
    <t>Net cash used in financing activities (3)</t>
  </si>
  <si>
    <t xml:space="preserve">Increase in share capital </t>
  </si>
  <si>
    <t>3Q12</t>
  </si>
  <si>
    <t>3Q12
vs 
2Q12</t>
  </si>
  <si>
    <t>3Q12
vs 
3Q11</t>
  </si>
  <si>
    <t>9M11</t>
  </si>
  <si>
    <t>9M12</t>
  </si>
  <si>
    <t>9M12
vs 
9M11</t>
  </si>
  <si>
    <t>9 Mths</t>
  </si>
  <si>
    <t>Net gain on disposal of subsidiary</t>
  </si>
  <si>
    <t>Financial Data Supplement for the Second Quarter ended 30 Sep 2012</t>
  </si>
  <si>
    <t>3Q12
vs 
2Q11</t>
  </si>
  <si>
    <t>3rd Qtr 2012</t>
  </si>
  <si>
    <t>3rd Qtr 2011</t>
  </si>
  <si>
    <t>9 Months 2012</t>
  </si>
  <si>
    <t>9 Months 2011</t>
  </si>
  <si>
    <t>Cash and cash equivalents at 30 September</t>
  </si>
  <si>
    <t>1st Qtr 2012</t>
  </si>
  <si>
    <t>Interbank liabilities</t>
  </si>
  <si>
    <t>Consumer Banking/Wealth Management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</si>
</sst>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#,##0.0000_);\(#,##0.0000\)"/>
    <numFmt numFmtId="181" formatCode="[$-409]dddd\,\ mmmm\ dd\,\ yyyy"/>
    <numFmt numFmtId="182" formatCode="[$-409]d\-mmm;@"/>
    <numFmt numFmtId="183" formatCode="0.0"/>
    <numFmt numFmtId="184" formatCode="_(* #,##0.0_);_(* \(#,##0.0\);_(* &quot;-&quot;?_);_(@_)"/>
    <numFmt numFmtId="185" formatCode="0_);\(0\)"/>
    <numFmt numFmtId="186" formatCode="0.000"/>
    <numFmt numFmtId="187" formatCode="0.0000"/>
    <numFmt numFmtId="188" formatCode="0.00000"/>
    <numFmt numFmtId="189" formatCode="0.000000"/>
  </numFmts>
  <fonts count="66">
    <font>
      <sz val="10"/>
      <name val="Arial"/>
      <family val="0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6"/>
      <color indexed="9"/>
      <name val="Arial"/>
      <family val="2"/>
    </font>
    <font>
      <u val="single"/>
      <sz val="10"/>
      <color indexed="9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9"/>
      <color indexed="12"/>
      <name val="Arial"/>
      <family val="2"/>
    </font>
    <font>
      <i/>
      <sz val="11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37" fontId="4" fillId="34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left"/>
    </xf>
    <xf numFmtId="37" fontId="3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left"/>
    </xf>
    <xf numFmtId="37" fontId="9" fillId="35" borderId="10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center"/>
    </xf>
    <xf numFmtId="37" fontId="8" fillId="35" borderId="11" xfId="0" applyNumberFormat="1" applyFont="1" applyFill="1" applyBorder="1" applyAlignment="1">
      <alignment horizontal="center" wrapText="1"/>
    </xf>
    <xf numFmtId="37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9" fontId="3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11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left"/>
    </xf>
    <xf numFmtId="39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 wrapText="1"/>
    </xf>
    <xf numFmtId="39" fontId="3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 horizontal="left"/>
    </xf>
    <xf numFmtId="39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/>
    </xf>
    <xf numFmtId="176" fontId="14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33" borderId="0" xfId="53" applyFont="1" applyFill="1" applyAlignment="1" applyProtection="1">
      <alignment/>
      <protection/>
    </xf>
    <xf numFmtId="37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3" fillId="0" borderId="0" xfId="0" applyNumberFormat="1" applyFont="1" applyAlignment="1">
      <alignment horizontal="right" wrapText="1"/>
    </xf>
    <xf numFmtId="37" fontId="8" fillId="35" borderId="11" xfId="0" applyNumberFormat="1" applyFont="1" applyFill="1" applyBorder="1" applyAlignment="1">
      <alignment horizontal="right"/>
    </xf>
    <xf numFmtId="37" fontId="8" fillId="35" borderId="11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33" borderId="0" xfId="0" applyFont="1" applyFill="1" applyAlignment="1">
      <alignment/>
    </xf>
    <xf numFmtId="176" fontId="3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Border="1" applyAlignment="1">
      <alignment horizontal="right" wrapText="1"/>
    </xf>
    <xf numFmtId="176" fontId="3" fillId="0" borderId="0" xfId="0" applyNumberFormat="1" applyFont="1" applyBorder="1" applyAlignment="1">
      <alignment horizontal="right" wrapText="1"/>
    </xf>
    <xf numFmtId="39" fontId="3" fillId="0" borderId="0" xfId="0" applyNumberFormat="1" applyFont="1" applyFill="1" applyBorder="1" applyAlignment="1">
      <alignment horizontal="right" wrapText="1"/>
    </xf>
    <xf numFmtId="39" fontId="10" fillId="0" borderId="0" xfId="53" applyNumberFormat="1" applyFont="1" applyFill="1" applyBorder="1" applyAlignment="1" applyProtection="1">
      <alignment wrapText="1"/>
      <protection/>
    </xf>
    <xf numFmtId="37" fontId="1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vertical="top" wrapText="1"/>
    </xf>
    <xf numFmtId="37" fontId="3" fillId="0" borderId="0" xfId="0" applyNumberFormat="1" applyFont="1" applyFill="1" applyBorder="1" applyAlignment="1">
      <alignment vertical="top" wrapText="1"/>
    </xf>
    <xf numFmtId="37" fontId="14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7" fontId="3" fillId="0" borderId="0" xfId="0" applyNumberFormat="1" applyFont="1" applyBorder="1" applyAlignment="1">
      <alignment vertical="top"/>
    </xf>
    <xf numFmtId="37" fontId="3" fillId="0" borderId="0" xfId="0" applyNumberFormat="1" applyFont="1" applyAlignment="1">
      <alignment vertical="top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178" fontId="4" fillId="0" borderId="0" xfId="42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left"/>
    </xf>
    <xf numFmtId="37" fontId="4" fillId="0" borderId="0" xfId="0" applyNumberFormat="1" applyFont="1" applyAlignment="1">
      <alignment vertical="top"/>
    </xf>
    <xf numFmtId="37" fontId="3" fillId="0" borderId="0" xfId="0" applyNumberFormat="1" applyFont="1" applyAlignment="1">
      <alignment horizontal="right" vertical="top" wrapText="1"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182" fontId="3" fillId="0" borderId="0" xfId="0" applyNumberFormat="1" applyFont="1" applyAlignment="1">
      <alignment/>
    </xf>
    <xf numFmtId="182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Alignment="1">
      <alignment horizontal="right" wrapText="1"/>
    </xf>
    <xf numFmtId="179" fontId="3" fillId="0" borderId="0" xfId="0" applyNumberFormat="1" applyFont="1" applyFill="1" applyBorder="1" applyAlignment="1">
      <alignment/>
    </xf>
    <xf numFmtId="39" fontId="4" fillId="0" borderId="0" xfId="0" applyNumberFormat="1" applyFont="1" applyBorder="1" applyAlignment="1">
      <alignment horizontal="right"/>
    </xf>
    <xf numFmtId="39" fontId="3" fillId="0" borderId="0" xfId="0" applyNumberFormat="1" applyFont="1" applyFill="1" applyBorder="1" applyAlignment="1">
      <alignment horizontal="left" wrapText="1"/>
    </xf>
    <xf numFmtId="176" fontId="3" fillId="0" borderId="0" xfId="0" applyNumberFormat="1" applyFont="1" applyFill="1" applyBorder="1" applyAlignment="1">
      <alignment horizontal="left" wrapText="1"/>
    </xf>
    <xf numFmtId="37" fontId="3" fillId="34" borderId="0" xfId="0" applyNumberFormat="1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horizontal="left" wrapText="1"/>
    </xf>
    <xf numFmtId="37" fontId="3" fillId="0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 wrapText="1"/>
    </xf>
    <xf numFmtId="0" fontId="12" fillId="35" borderId="10" xfId="0" applyFont="1" applyFill="1" applyBorder="1" applyAlignment="1">
      <alignment horizontal="right" wrapText="1"/>
    </xf>
    <xf numFmtId="37" fontId="9" fillId="35" borderId="10" xfId="0" applyNumberFormat="1" applyFont="1" applyFill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7" fontId="3" fillId="0" borderId="0" xfId="0" applyNumberFormat="1" applyFont="1" applyFill="1" applyBorder="1" applyAlignment="1">
      <alignment wrapText="1"/>
    </xf>
    <xf numFmtId="39" fontId="3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Alignment="1">
      <alignment horizontal="right" wrapText="1"/>
    </xf>
    <xf numFmtId="179" fontId="3" fillId="0" borderId="0" xfId="0" applyNumberFormat="1" applyFont="1" applyFill="1" applyBorder="1" applyAlignment="1">
      <alignment horizontal="right" wrapText="1"/>
    </xf>
    <xf numFmtId="178" fontId="3" fillId="0" borderId="0" xfId="42" applyNumberFormat="1" applyFont="1" applyFill="1" applyBorder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176" fontId="4" fillId="0" borderId="0" xfId="0" applyNumberFormat="1" applyFont="1" applyFill="1" applyBorder="1" applyAlignment="1">
      <alignment horizontal="right" wrapText="1"/>
    </xf>
    <xf numFmtId="178" fontId="3" fillId="0" borderId="0" xfId="42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4" borderId="0" xfId="0" applyFill="1" applyAlignment="1">
      <alignment horizontal="right" wrapText="1"/>
    </xf>
    <xf numFmtId="37" fontId="3" fillId="0" borderId="0" xfId="42" applyNumberFormat="1" applyFont="1" applyFill="1" applyBorder="1" applyAlignment="1">
      <alignment horizontal="right" wrapText="1"/>
    </xf>
    <xf numFmtId="178" fontId="3" fillId="0" borderId="0" xfId="42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37" fontId="16" fillId="34" borderId="0" xfId="0" applyNumberFormat="1" applyFont="1" applyFill="1" applyBorder="1" applyAlignment="1">
      <alignment horizontal="right" wrapText="1"/>
    </xf>
    <xf numFmtId="37" fontId="16" fillId="34" borderId="0" xfId="0" applyNumberFormat="1" applyFont="1" applyFill="1" applyBorder="1" applyAlignment="1">
      <alignment horizontal="right" wrapText="1"/>
    </xf>
    <xf numFmtId="37" fontId="17" fillId="34" borderId="0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16" fontId="5" fillId="0" borderId="0" xfId="0" applyNumberFormat="1" applyFont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37" fontId="4" fillId="0" borderId="0" xfId="0" applyNumberFormat="1" applyFont="1" applyAlignment="1">
      <alignment/>
    </xf>
    <xf numFmtId="0" fontId="20" fillId="0" borderId="0" xfId="0" applyFont="1" applyAlignment="1">
      <alignment/>
    </xf>
    <xf numFmtId="178" fontId="3" fillId="34" borderId="0" xfId="4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178" fontId="3" fillId="0" borderId="0" xfId="42" applyNumberFormat="1" applyFont="1" applyFill="1" applyAlignment="1">
      <alignment horizontal="right" wrapText="1"/>
    </xf>
    <xf numFmtId="178" fontId="18" fillId="0" borderId="0" xfId="42" applyNumberFormat="1" applyFont="1" applyFill="1" applyAlignment="1">
      <alignment horizontal="right" wrapText="1"/>
    </xf>
    <xf numFmtId="176" fontId="3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8" fontId="16" fillId="0" borderId="0" xfId="42" applyNumberFormat="1" applyFont="1" applyFill="1" applyBorder="1" applyAlignment="1">
      <alignment horizontal="right" wrapText="1"/>
    </xf>
    <xf numFmtId="37" fontId="21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0" fontId="12" fillId="35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7" fontId="9" fillId="36" borderId="10" xfId="0" applyNumberFormat="1" applyFont="1" applyFill="1" applyBorder="1" applyAlignment="1">
      <alignment horizontal="right" wrapText="1"/>
    </xf>
    <xf numFmtId="37" fontId="8" fillId="36" borderId="11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7" fillId="0" borderId="0" xfId="0" applyNumberFormat="1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 inden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23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82" fontId="3" fillId="0" borderId="0" xfId="0" applyNumberFormat="1" applyFont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23" fillId="0" borderId="0" xfId="0" applyFont="1" applyAlignment="1">
      <alignment horizontal="left" wrapText="1" indent="2"/>
    </xf>
    <xf numFmtId="0" fontId="23" fillId="0" borderId="13" xfId="0" applyFont="1" applyBorder="1" applyAlignment="1">
      <alignment horizontal="left" wrapText="1" indent="2"/>
    </xf>
    <xf numFmtId="0" fontId="23" fillId="0" borderId="13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0" fontId="23" fillId="0" borderId="0" xfId="0" applyFont="1" applyAlignment="1">
      <alignment horizontal="left" vertical="top" wrapText="1" indent="1"/>
    </xf>
    <xf numFmtId="0" fontId="25" fillId="0" borderId="0" xfId="0" applyFont="1" applyAlignment="1">
      <alignment horizontal="left" vertical="top" wrapText="1" indent="1"/>
    </xf>
    <xf numFmtId="0" fontId="25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 inden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5" fillId="0" borderId="13" xfId="0" applyFont="1" applyBorder="1" applyAlignment="1">
      <alignment horizontal="left" vertical="top" wrapText="1" indent="1"/>
    </xf>
    <xf numFmtId="0" fontId="3" fillId="0" borderId="0" xfId="0" applyFont="1" applyAlignment="1">
      <alignment horizontal="right"/>
    </xf>
    <xf numFmtId="0" fontId="16" fillId="0" borderId="13" xfId="0" applyFont="1" applyBorder="1" applyAlignment="1">
      <alignment horizontal="right" wrapText="1"/>
    </xf>
    <xf numFmtId="178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12" fillId="35" borderId="10" xfId="0" applyNumberFormat="1" applyFont="1" applyFill="1" applyBorder="1" applyAlignment="1">
      <alignment horizontal="left"/>
    </xf>
    <xf numFmtId="37" fontId="3" fillId="0" borderId="0" xfId="0" applyNumberFormat="1" applyFont="1" applyAlignment="1">
      <alignment horizontal="center" vertical="top" wrapText="1"/>
    </xf>
    <xf numFmtId="37" fontId="3" fillId="0" borderId="12" xfId="0" applyNumberFormat="1" applyFont="1" applyBorder="1" applyAlignment="1">
      <alignment horizontal="right" wrapText="1"/>
    </xf>
    <xf numFmtId="37" fontId="23" fillId="0" borderId="13" xfId="0" applyNumberFormat="1" applyFont="1" applyBorder="1" applyAlignment="1">
      <alignment horizontal="right" wrapText="1"/>
    </xf>
    <xf numFmtId="37" fontId="3" fillId="0" borderId="0" xfId="42" applyNumberFormat="1" applyFont="1" applyAlignment="1">
      <alignment horizontal="right"/>
    </xf>
    <xf numFmtId="37" fontId="3" fillId="0" borderId="13" xfId="0" applyNumberFormat="1" applyFont="1" applyBorder="1" applyAlignment="1">
      <alignment horizontal="right" wrapText="1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 vertical="top" wrapText="1"/>
    </xf>
    <xf numFmtId="37" fontId="17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13" xfId="0" applyNumberFormat="1" applyFont="1" applyBorder="1" applyAlignment="1">
      <alignment horizontal="right" wrapText="1"/>
    </xf>
    <xf numFmtId="37" fontId="16" fillId="0" borderId="13" xfId="0" applyNumberFormat="1" applyFont="1" applyBorder="1" applyAlignment="1">
      <alignment horizontal="right" wrapText="1"/>
    </xf>
    <xf numFmtId="37" fontId="8" fillId="35" borderId="10" xfId="42" applyNumberFormat="1" applyFont="1" applyFill="1" applyBorder="1" applyAlignment="1">
      <alignment horizontal="right"/>
    </xf>
    <xf numFmtId="37" fontId="8" fillId="35" borderId="11" xfId="42" applyNumberFormat="1" applyFont="1" applyFill="1" applyBorder="1" applyAlignment="1">
      <alignment horizontal="right"/>
    </xf>
    <xf numFmtId="37" fontId="3" fillId="0" borderId="0" xfId="42" applyNumberFormat="1" applyFont="1" applyAlignment="1">
      <alignment horizontal="right"/>
    </xf>
    <xf numFmtId="37" fontId="5" fillId="0" borderId="0" xfId="0" applyNumberFormat="1" applyFont="1" applyAlignment="1">
      <alignment vertical="top" wrapText="1"/>
    </xf>
    <xf numFmtId="37" fontId="17" fillId="0" borderId="13" xfId="0" applyNumberFormat="1" applyFont="1" applyBorder="1" applyAlignment="1">
      <alignment vertical="top" wrapText="1"/>
    </xf>
    <xf numFmtId="37" fontId="16" fillId="0" borderId="0" xfId="42" applyNumberFormat="1" applyFont="1" applyAlignment="1">
      <alignment horizontal="right"/>
    </xf>
    <xf numFmtId="0" fontId="16" fillId="0" borderId="0" xfId="0" applyFont="1" applyFill="1" applyAlignment="1">
      <alignment horizontal="right" wrapText="1"/>
    </xf>
    <xf numFmtId="37" fontId="3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8" fontId="3" fillId="0" borderId="13" xfId="42" applyNumberFormat="1" applyFont="1" applyBorder="1" applyAlignment="1">
      <alignment horizontal="right" wrapText="1"/>
    </xf>
    <xf numFmtId="178" fontId="3" fillId="0" borderId="0" xfId="42" applyNumberFormat="1" applyFont="1" applyAlignment="1">
      <alignment horizontal="right"/>
    </xf>
    <xf numFmtId="178" fontId="16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 horizontal="right"/>
    </xf>
    <xf numFmtId="178" fontId="12" fillId="35" borderId="10" xfId="42" applyNumberFormat="1" applyFont="1" applyFill="1" applyBorder="1" applyAlignment="1">
      <alignment horizontal="left"/>
    </xf>
    <xf numFmtId="178" fontId="8" fillId="35" borderId="11" xfId="42" applyNumberFormat="1" applyFont="1" applyFill="1" applyBorder="1" applyAlignment="1">
      <alignment horizontal="center"/>
    </xf>
    <xf numFmtId="178" fontId="3" fillId="0" borderId="0" xfId="42" applyNumberFormat="1" applyFont="1" applyAlignment="1">
      <alignment/>
    </xf>
    <xf numFmtId="178" fontId="5" fillId="0" borderId="14" xfId="42" applyNumberFormat="1" applyFont="1" applyBorder="1" applyAlignment="1">
      <alignment horizontal="right" vertical="top" wrapText="1"/>
    </xf>
    <xf numFmtId="178" fontId="5" fillId="0" borderId="13" xfId="42" applyNumberFormat="1" applyFont="1" applyBorder="1" applyAlignment="1">
      <alignment horizontal="right" vertical="top" wrapText="1"/>
    </xf>
    <xf numFmtId="178" fontId="3" fillId="0" borderId="0" xfId="42" applyNumberFormat="1" applyFont="1" applyAlignment="1">
      <alignment horizontal="right" wrapText="1"/>
    </xf>
    <xf numFmtId="178" fontId="3" fillId="0" borderId="13" xfId="42" applyNumberFormat="1" applyFont="1" applyBorder="1" applyAlignment="1">
      <alignment horizontal="right" wrapText="1"/>
    </xf>
    <xf numFmtId="178" fontId="0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/>
    </xf>
    <xf numFmtId="178" fontId="4" fillId="0" borderId="0" xfId="42" applyNumberFormat="1" applyFont="1" applyAlignment="1">
      <alignment horizontal="center" vertical="top" wrapText="1"/>
    </xf>
    <xf numFmtId="178" fontId="16" fillId="0" borderId="13" xfId="42" applyNumberFormat="1" applyFont="1" applyBorder="1" applyAlignment="1">
      <alignment horizontal="right" wrapText="1"/>
    </xf>
    <xf numFmtId="37" fontId="3" fillId="35" borderId="10" xfId="0" applyNumberFormat="1" applyFont="1" applyFill="1" applyBorder="1" applyAlignment="1">
      <alignment horizontal="right"/>
    </xf>
    <xf numFmtId="37" fontId="4" fillId="35" borderId="11" xfId="0" applyNumberFormat="1" applyFont="1" applyFill="1" applyBorder="1" applyAlignment="1">
      <alignment horizontal="center" wrapText="1"/>
    </xf>
    <xf numFmtId="37" fontId="4" fillId="35" borderId="11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 vertical="top" wrapText="1"/>
    </xf>
    <xf numFmtId="178" fontId="3" fillId="0" borderId="0" xfId="42" applyNumberFormat="1" applyFont="1" applyFill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0" fontId="3" fillId="0" borderId="0" xfId="42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right" wrapText="1"/>
    </xf>
    <xf numFmtId="37" fontId="3" fillId="0" borderId="0" xfId="0" applyNumberFormat="1" applyFont="1" applyBorder="1" applyAlignment="1">
      <alignment horizontal="right" wrapText="1"/>
    </xf>
    <xf numFmtId="178" fontId="3" fillId="0" borderId="12" xfId="42" applyNumberFormat="1" applyFont="1" applyBorder="1" applyAlignment="1">
      <alignment horizontal="right" wrapText="1"/>
    </xf>
    <xf numFmtId="178" fontId="3" fillId="0" borderId="15" xfId="42" applyNumberFormat="1" applyFont="1" applyBorder="1" applyAlignment="1">
      <alignment horizontal="right" wrapText="1"/>
    </xf>
    <xf numFmtId="37" fontId="23" fillId="0" borderId="0" xfId="0" applyNumberFormat="1" applyFont="1" applyFill="1" applyBorder="1" applyAlignment="1">
      <alignment horizontal="right" wrapText="1"/>
    </xf>
    <xf numFmtId="0" fontId="23" fillId="0" borderId="0" xfId="42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 wrapText="1"/>
    </xf>
    <xf numFmtId="185" fontId="3" fillId="0" borderId="0" xfId="42" applyNumberFormat="1" applyFont="1" applyFill="1" applyBorder="1" applyAlignment="1">
      <alignment horizontal="right" wrapText="1"/>
    </xf>
    <xf numFmtId="176" fontId="23" fillId="0" borderId="0" xfId="0" applyNumberFormat="1" applyFont="1" applyFill="1" applyBorder="1" applyAlignment="1">
      <alignment horizontal="right" wrapText="1"/>
    </xf>
    <xf numFmtId="37" fontId="3" fillId="35" borderId="10" xfId="0" applyNumberFormat="1" applyFont="1" applyFill="1" applyBorder="1" applyAlignment="1">
      <alignment horizontal="right" wrapText="1"/>
    </xf>
    <xf numFmtId="39" fontId="3" fillId="0" borderId="0" xfId="42" applyNumberFormat="1" applyFont="1" applyFill="1" applyBorder="1" applyAlignment="1">
      <alignment horizontal="right" wrapText="1"/>
    </xf>
    <xf numFmtId="39" fontId="3" fillId="0" borderId="0" xfId="42" applyNumberFormat="1" applyFont="1" applyBorder="1" applyAlignment="1">
      <alignment horizontal="right" wrapText="1"/>
    </xf>
    <xf numFmtId="39" fontId="3" fillId="0" borderId="0" xfId="42" applyNumberFormat="1" applyFont="1" applyFill="1" applyBorder="1" applyAlignment="1">
      <alignment horizontal="left" wrapText="1"/>
    </xf>
    <xf numFmtId="176" fontId="3" fillId="0" borderId="0" xfId="42" applyNumberFormat="1" applyFont="1" applyFill="1" applyBorder="1" applyAlignment="1">
      <alignment horizontal="right" wrapText="1"/>
    </xf>
    <xf numFmtId="176" fontId="3" fillId="0" borderId="0" xfId="42" applyNumberFormat="1" applyFont="1" applyBorder="1" applyAlignment="1">
      <alignment horizontal="right" wrapText="1"/>
    </xf>
    <xf numFmtId="176" fontId="3" fillId="0" borderId="0" xfId="42" applyNumberFormat="1" applyFont="1" applyFill="1" applyBorder="1" applyAlignment="1">
      <alignment horizontal="left" wrapText="1"/>
    </xf>
    <xf numFmtId="37" fontId="19" fillId="34" borderId="0" xfId="0" applyNumberFormat="1" applyFont="1" applyFill="1" applyAlignment="1">
      <alignment horizontal="right" wrapText="1"/>
    </xf>
    <xf numFmtId="37" fontId="0" fillId="34" borderId="0" xfId="0" applyNumberFormat="1" applyFill="1" applyAlignment="1">
      <alignment horizontal="right" wrapText="1"/>
    </xf>
    <xf numFmtId="37" fontId="0" fillId="0" borderId="0" xfId="0" applyNumberFormat="1" applyFill="1" applyAlignment="1">
      <alignment horizontal="right" wrapText="1"/>
    </xf>
    <xf numFmtId="0" fontId="4" fillId="0" borderId="14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78" fontId="3" fillId="0" borderId="0" xfId="42" applyNumberFormat="1" applyFont="1" applyAlignment="1">
      <alignment horizontal="right" vertical="top" wrapText="1"/>
    </xf>
    <xf numFmtId="16" fontId="4" fillId="0" borderId="0" xfId="0" applyNumberFormat="1" applyFont="1" applyAlignment="1">
      <alignment horizontal="right" wrapText="1"/>
    </xf>
    <xf numFmtId="178" fontId="3" fillId="35" borderId="10" xfId="42" applyNumberFormat="1" applyFont="1" applyFill="1" applyBorder="1" applyAlignment="1">
      <alignment horizontal="right"/>
    </xf>
    <xf numFmtId="178" fontId="4" fillId="35" borderId="11" xfId="42" applyNumberFormat="1" applyFont="1" applyFill="1" applyBorder="1" applyAlignment="1">
      <alignment horizontal="center"/>
    </xf>
    <xf numFmtId="178" fontId="3" fillId="0" borderId="0" xfId="42" applyNumberFormat="1" applyFont="1" applyAlignment="1">
      <alignment/>
    </xf>
    <xf numFmtId="178" fontId="4" fillId="0" borderId="14" xfId="42" applyNumberFormat="1" applyFont="1" applyBorder="1" applyAlignment="1">
      <alignment horizontal="right" vertical="top" wrapText="1"/>
    </xf>
    <xf numFmtId="178" fontId="4" fillId="0" borderId="13" xfId="42" applyNumberFormat="1" applyFont="1" applyBorder="1" applyAlignment="1">
      <alignment horizontal="right" vertical="top" wrapText="1"/>
    </xf>
    <xf numFmtId="37" fontId="5" fillId="0" borderId="0" xfId="0" applyNumberFormat="1" applyFont="1" applyFill="1" applyBorder="1" applyAlignment="1">
      <alignment wrapText="1"/>
    </xf>
    <xf numFmtId="37" fontId="8" fillId="35" borderId="0" xfId="0" applyNumberFormat="1" applyFont="1" applyFill="1" applyBorder="1" applyAlignment="1">
      <alignment horizontal="right" wrapText="1"/>
    </xf>
    <xf numFmtId="37" fontId="8" fillId="35" borderId="0" xfId="0" applyNumberFormat="1" applyFont="1" applyFill="1" applyBorder="1" applyAlignment="1">
      <alignment horizontal="center"/>
    </xf>
    <xf numFmtId="37" fontId="23" fillId="0" borderId="0" xfId="42" applyNumberFormat="1" applyFont="1" applyFill="1" applyBorder="1" applyAlignment="1">
      <alignment horizontal="right" wrapText="1"/>
    </xf>
    <xf numFmtId="178" fontId="8" fillId="35" borderId="10" xfId="42" applyNumberFormat="1" applyFont="1" applyFill="1" applyBorder="1" applyAlignment="1">
      <alignment horizontal="right"/>
    </xf>
    <xf numFmtId="178" fontId="8" fillId="35" borderId="11" xfId="42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 wrapText="1"/>
    </xf>
    <xf numFmtId="37" fontId="13" fillId="35" borderId="0" xfId="53" applyNumberFormat="1" applyFont="1" applyFill="1" applyBorder="1" applyAlignment="1" applyProtection="1">
      <alignment horizontal="left"/>
      <protection/>
    </xf>
    <xf numFmtId="37" fontId="1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9" fontId="3" fillId="0" borderId="0" xfId="0" applyNumberFormat="1" applyFont="1" applyFill="1" applyAlignment="1">
      <alignment horizontal="right" wrapText="1"/>
    </xf>
    <xf numFmtId="176" fontId="3" fillId="0" borderId="0" xfId="0" applyNumberFormat="1" applyFont="1" applyFill="1" applyAlignment="1">
      <alignment horizontal="right" wrapText="1"/>
    </xf>
    <xf numFmtId="176" fontId="23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39" fontId="1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37" fontId="23" fillId="34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wrapText="1"/>
    </xf>
    <xf numFmtId="179" fontId="3" fillId="0" borderId="0" xfId="0" applyNumberFormat="1" applyFont="1" applyFill="1" applyBorder="1" applyAlignment="1">
      <alignment wrapText="1"/>
    </xf>
    <xf numFmtId="178" fontId="16" fillId="0" borderId="0" xfId="42" applyNumberFormat="1" applyFont="1" applyAlignment="1">
      <alignment horizontal="right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37" fontId="3" fillId="0" borderId="12" xfId="0" applyNumberFormat="1" applyFont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37" fontId="3" fillId="35" borderId="10" xfId="42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43" fontId="3" fillId="0" borderId="0" xfId="42" applyFont="1" applyFill="1" applyAlignment="1">
      <alignment horizontal="right" wrapText="1"/>
    </xf>
    <xf numFmtId="43" fontId="3" fillId="0" borderId="0" xfId="42" applyFont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3" fontId="16" fillId="0" borderId="0" xfId="0" applyNumberFormat="1" applyFont="1" applyAlignment="1">
      <alignment horizontal="right" wrapText="1"/>
    </xf>
    <xf numFmtId="178" fontId="3" fillId="0" borderId="16" xfId="42" applyNumberFormat="1" applyFont="1" applyBorder="1" applyAlignment="1">
      <alignment horizontal="right" wrapText="1"/>
    </xf>
    <xf numFmtId="178" fontId="3" fillId="0" borderId="12" xfId="0" applyNumberFormat="1" applyFont="1" applyBorder="1" applyAlignment="1">
      <alignment horizontal="right" wrapText="1"/>
    </xf>
    <xf numFmtId="178" fontId="3" fillId="0" borderId="12" xfId="42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178" fontId="3" fillId="0" borderId="12" xfId="42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178" fontId="3" fillId="0" borderId="12" xfId="42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176" fontId="23" fillId="0" borderId="0" xfId="0" applyNumberFormat="1" applyFont="1" applyFill="1" applyBorder="1" applyAlignment="1">
      <alignment horizontal="right"/>
    </xf>
    <xf numFmtId="178" fontId="4" fillId="0" borderId="0" xfId="42" applyNumberFormat="1" applyFont="1" applyFill="1" applyBorder="1" applyAlignment="1">
      <alignment horizontal="right" wrapText="1"/>
    </xf>
    <xf numFmtId="37" fontId="4" fillId="0" borderId="0" xfId="42" applyNumberFormat="1" applyFont="1" applyFill="1" applyBorder="1" applyAlignment="1">
      <alignment horizontal="right" wrapText="1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left" vertical="top" wrapText="1" indent="1"/>
    </xf>
    <xf numFmtId="0" fontId="26" fillId="0" borderId="0" xfId="0" applyFont="1" applyAlignment="1">
      <alignment horizontal="right" wrapText="1"/>
    </xf>
    <xf numFmtId="37" fontId="3" fillId="34" borderId="0" xfId="0" applyNumberFormat="1" applyFont="1" applyFill="1" applyBorder="1" applyAlignment="1">
      <alignment wrapText="1"/>
    </xf>
    <xf numFmtId="39" fontId="3" fillId="34" borderId="0" xfId="0" applyNumberFormat="1" applyFont="1" applyFill="1" applyBorder="1" applyAlignment="1">
      <alignment wrapText="1"/>
    </xf>
    <xf numFmtId="179" fontId="3" fillId="34" borderId="0" xfId="0" applyNumberFormat="1" applyFont="1" applyFill="1" applyBorder="1" applyAlignment="1">
      <alignment wrapText="1"/>
    </xf>
    <xf numFmtId="178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righ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3" fontId="23" fillId="0" borderId="0" xfId="0" applyNumberFormat="1" applyFont="1" applyAlignment="1">
      <alignment horizontal="right" wrapText="1"/>
    </xf>
    <xf numFmtId="3" fontId="23" fillId="0" borderId="12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 wrapText="1"/>
    </xf>
    <xf numFmtId="37" fontId="5" fillId="0" borderId="14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178" fontId="3" fillId="0" borderId="12" xfId="42" applyNumberFormat="1" applyFont="1" applyBorder="1" applyAlignment="1">
      <alignment horizontal="right"/>
    </xf>
    <xf numFmtId="37" fontId="3" fillId="35" borderId="1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 wrapText="1"/>
    </xf>
    <xf numFmtId="39" fontId="4" fillId="34" borderId="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Alignment="1">
      <alignment horizontal="right" wrapText="1"/>
    </xf>
    <xf numFmtId="0" fontId="4" fillId="34" borderId="0" xfId="0" applyFont="1" applyFill="1" applyBorder="1" applyAlignment="1">
      <alignment/>
    </xf>
    <xf numFmtId="2" fontId="3" fillId="34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78" fontId="4" fillId="0" borderId="0" xfId="42" applyNumberFormat="1" applyFont="1" applyAlignment="1">
      <alignment horizontal="right" wrapText="1"/>
    </xf>
    <xf numFmtId="39" fontId="3" fillId="0" borderId="0" xfId="42" applyNumberFormat="1" applyFont="1" applyFill="1" applyBorder="1" applyAlignment="1">
      <alignment horizontal="right" wrapText="1"/>
    </xf>
    <xf numFmtId="37" fontId="4" fillId="0" borderId="14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178" fontId="4" fillId="0" borderId="0" xfId="42" applyNumberFormat="1" applyFont="1" applyFill="1" applyAlignment="1">
      <alignment horizontal="right" wrapText="1"/>
    </xf>
    <xf numFmtId="178" fontId="4" fillId="0" borderId="16" xfId="42" applyNumberFormat="1" applyFont="1" applyFill="1" applyBorder="1" applyAlignment="1">
      <alignment horizontal="right" wrapText="1"/>
    </xf>
    <xf numFmtId="178" fontId="4" fillId="0" borderId="12" xfId="42" applyNumberFormat="1" applyFont="1" applyBorder="1" applyAlignment="1">
      <alignment horizontal="right" wrapText="1"/>
    </xf>
    <xf numFmtId="178" fontId="4" fillId="0" borderId="15" xfId="42" applyNumberFormat="1" applyFont="1" applyBorder="1" applyAlignment="1">
      <alignment horizontal="right" wrapText="1"/>
    </xf>
    <xf numFmtId="37" fontId="3" fillId="0" borderId="0" xfId="0" applyNumberFormat="1" applyFont="1" applyBorder="1" applyAlignment="1">
      <alignment horizontal="right" wrapText="1"/>
    </xf>
    <xf numFmtId="37" fontId="3" fillId="0" borderId="15" xfId="0" applyNumberFormat="1" applyFont="1" applyBorder="1" applyAlignment="1">
      <alignment horizontal="right" wrapText="1"/>
    </xf>
    <xf numFmtId="37" fontId="3" fillId="0" borderId="15" xfId="0" applyNumberFormat="1" applyFont="1" applyFill="1" applyBorder="1" applyAlignment="1">
      <alignment horizontal="right" wrapText="1"/>
    </xf>
    <xf numFmtId="178" fontId="3" fillId="0" borderId="15" xfId="42" applyNumberFormat="1" applyFont="1" applyFill="1" applyBorder="1" applyAlignment="1">
      <alignment horizontal="right" wrapText="1"/>
    </xf>
    <xf numFmtId="37" fontId="3" fillId="0" borderId="0" xfId="42" applyNumberFormat="1" applyFont="1" applyAlignment="1">
      <alignment horizontal="right" wrapText="1"/>
    </xf>
    <xf numFmtId="178" fontId="3" fillId="0" borderId="15" xfId="42" applyNumberFormat="1" applyFont="1" applyBorder="1" applyAlignment="1">
      <alignment horizontal="right" wrapText="1"/>
    </xf>
    <xf numFmtId="43" fontId="3" fillId="0" borderId="0" xfId="42" applyFont="1" applyBorder="1" applyAlignment="1">
      <alignment horizontal="right" wrapText="1"/>
    </xf>
    <xf numFmtId="37" fontId="9" fillId="37" borderId="10" xfId="0" applyNumberFormat="1" applyFont="1" applyFill="1" applyBorder="1" applyAlignment="1">
      <alignment horizontal="left"/>
    </xf>
    <xf numFmtId="37" fontId="8" fillId="37" borderId="11" xfId="0" applyNumberFormat="1" applyFont="1" applyFill="1" applyBorder="1" applyAlignment="1">
      <alignment horizontal="center"/>
    </xf>
    <xf numFmtId="37" fontId="4" fillId="37" borderId="0" xfId="0" applyNumberFormat="1" applyFont="1" applyFill="1" applyBorder="1" applyAlignment="1">
      <alignment horizontal="left"/>
    </xf>
    <xf numFmtId="37" fontId="4" fillId="37" borderId="0" xfId="0" applyNumberFormat="1" applyFont="1" applyFill="1" applyBorder="1" applyAlignment="1">
      <alignment/>
    </xf>
    <xf numFmtId="37" fontId="3" fillId="37" borderId="0" xfId="0" applyNumberFormat="1" applyFont="1" applyFill="1" applyBorder="1" applyAlignment="1">
      <alignment/>
    </xf>
    <xf numFmtId="37" fontId="27" fillId="34" borderId="0" xfId="0" applyNumberFormat="1" applyFont="1" applyFill="1" applyBorder="1" applyAlignment="1">
      <alignment horizontal="right" wrapText="1"/>
    </xf>
    <xf numFmtId="37" fontId="28" fillId="34" borderId="0" xfId="0" applyNumberFormat="1" applyFont="1" applyFill="1" applyBorder="1" applyAlignment="1">
      <alignment horizontal="right" wrapText="1"/>
    </xf>
    <xf numFmtId="39" fontId="27" fillId="34" borderId="0" xfId="0" applyNumberFormat="1" applyFont="1" applyFill="1" applyBorder="1" applyAlignment="1">
      <alignment horizontal="right" wrapText="1"/>
    </xf>
    <xf numFmtId="39" fontId="28" fillId="34" borderId="0" xfId="0" applyNumberFormat="1" applyFont="1" applyFill="1" applyBorder="1" applyAlignment="1">
      <alignment horizontal="right" wrapText="1"/>
    </xf>
    <xf numFmtId="37" fontId="28" fillId="0" borderId="0" xfId="0" applyNumberFormat="1" applyFont="1" applyFill="1" applyBorder="1" applyAlignment="1">
      <alignment horizontal="right" wrapText="1"/>
    </xf>
    <xf numFmtId="37" fontId="27" fillId="0" borderId="0" xfId="0" applyNumberFormat="1" applyFont="1" applyFill="1" applyBorder="1" applyAlignment="1">
      <alignment horizontal="right" wrapText="1"/>
    </xf>
    <xf numFmtId="37" fontId="29" fillId="34" borderId="0" xfId="0" applyNumberFormat="1" applyFont="1" applyFill="1" applyAlignment="1">
      <alignment horizontal="right" wrapText="1"/>
    </xf>
    <xf numFmtId="0" fontId="29" fillId="34" borderId="0" xfId="0" applyFont="1" applyFill="1" applyAlignment="1">
      <alignment horizontal="right" wrapText="1"/>
    </xf>
    <xf numFmtId="37" fontId="28" fillId="0" borderId="0" xfId="0" applyNumberFormat="1" applyFont="1" applyAlignment="1">
      <alignment horizontal="right" vertical="top" wrapText="1"/>
    </xf>
    <xf numFmtId="37" fontId="28" fillId="0" borderId="0" xfId="0" applyNumberFormat="1" applyFont="1" applyAlignment="1">
      <alignment horizontal="right" wrapText="1"/>
    </xf>
    <xf numFmtId="0" fontId="28" fillId="0" borderId="0" xfId="0" applyFont="1" applyAlignment="1">
      <alignment horizontal="right" wrapText="1"/>
    </xf>
    <xf numFmtId="37" fontId="28" fillId="0" borderId="13" xfId="0" applyNumberFormat="1" applyFont="1" applyBorder="1" applyAlignment="1">
      <alignment horizontal="right" wrapText="1"/>
    </xf>
    <xf numFmtId="37" fontId="27" fillId="0" borderId="0" xfId="42" applyNumberFormat="1" applyFont="1" applyAlignment="1">
      <alignment horizontal="right"/>
    </xf>
    <xf numFmtId="37" fontId="27" fillId="0" borderId="0" xfId="0" applyNumberFormat="1" applyFont="1" applyAlignment="1">
      <alignment horizontal="right"/>
    </xf>
    <xf numFmtId="37" fontId="29" fillId="0" borderId="0" xfId="0" applyNumberFormat="1" applyFont="1" applyAlignment="1">
      <alignment horizontal="right"/>
    </xf>
    <xf numFmtId="0" fontId="28" fillId="0" borderId="0" xfId="0" applyFont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 wrapText="1"/>
    </xf>
    <xf numFmtId="0" fontId="27" fillId="0" borderId="13" xfId="0" applyFont="1" applyBorder="1" applyAlignment="1">
      <alignment horizontal="right" wrapText="1"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 horizontal="right" wrapText="1"/>
    </xf>
    <xf numFmtId="3" fontId="27" fillId="0" borderId="0" xfId="0" applyNumberFormat="1" applyFont="1" applyBorder="1" applyAlignment="1">
      <alignment horizontal="right" wrapText="1"/>
    </xf>
    <xf numFmtId="37" fontId="4" fillId="34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85" fontId="4" fillId="0" borderId="0" xfId="0" applyNumberFormat="1" applyFont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4" fillId="0" borderId="0" xfId="0" applyNumberFormat="1" applyFont="1" applyBorder="1" applyAlignment="1">
      <alignment horizontal="right" wrapText="1"/>
    </xf>
    <xf numFmtId="43" fontId="4" fillId="0" borderId="0" xfId="42" applyFont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37" fontId="4" fillId="0" borderId="12" xfId="0" applyNumberFormat="1" applyFont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37" fontId="4" fillId="0" borderId="15" xfId="0" applyNumberFormat="1" applyFont="1" applyBorder="1" applyAlignment="1">
      <alignment horizontal="right" wrapText="1"/>
    </xf>
    <xf numFmtId="178" fontId="3" fillId="34" borderId="0" xfId="42" applyNumberFormat="1" applyFont="1" applyFill="1" applyAlignment="1">
      <alignment horizontal="right" wrapText="1"/>
    </xf>
    <xf numFmtId="37" fontId="3" fillId="34" borderId="0" xfId="42" applyNumberFormat="1" applyFont="1" applyFill="1" applyAlignment="1">
      <alignment horizontal="right" wrapText="1"/>
    </xf>
    <xf numFmtId="37" fontId="3" fillId="0" borderId="0" xfId="42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7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178" fontId="4" fillId="0" borderId="12" xfId="42" applyNumberFormat="1" applyFont="1" applyFill="1" applyBorder="1" applyAlignment="1">
      <alignment horizontal="right" wrapText="1"/>
    </xf>
    <xf numFmtId="37" fontId="3" fillId="0" borderId="15" xfId="42" applyNumberFormat="1" applyFont="1" applyFill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76" fontId="23" fillId="34" borderId="0" xfId="0" applyNumberFormat="1" applyFont="1" applyFill="1" applyAlignment="1">
      <alignment horizontal="right" wrapText="1"/>
    </xf>
    <xf numFmtId="37" fontId="23" fillId="34" borderId="0" xfId="0" applyNumberFormat="1" applyFont="1" applyFill="1" applyAlignment="1">
      <alignment horizontal="right" wrapText="1"/>
    </xf>
    <xf numFmtId="37" fontId="5" fillId="34" borderId="0" xfId="0" applyNumberFormat="1" applyFont="1" applyFill="1" applyBorder="1" applyAlignment="1">
      <alignment horizontal="right" wrapText="1"/>
    </xf>
    <xf numFmtId="37" fontId="30" fillId="0" borderId="0" xfId="0" applyNumberFormat="1" applyFont="1" applyFill="1" applyBorder="1" applyAlignment="1">
      <alignment horizontal="right" wrapText="1"/>
    </xf>
    <xf numFmtId="176" fontId="5" fillId="34" borderId="0" xfId="0" applyNumberFormat="1" applyFont="1" applyFill="1" applyBorder="1" applyAlignment="1">
      <alignment horizontal="right" wrapText="1"/>
    </xf>
    <xf numFmtId="176" fontId="23" fillId="34" borderId="0" xfId="0" applyNumberFormat="1" applyFont="1" applyFill="1" applyBorder="1" applyAlignment="1">
      <alignment horizontal="right" wrapText="1"/>
    </xf>
    <xf numFmtId="37" fontId="30" fillId="34" borderId="0" xfId="0" applyNumberFormat="1" applyFont="1" applyFill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39" fontId="3" fillId="34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vertical="top" wrapText="1" indent="1"/>
    </xf>
    <xf numFmtId="0" fontId="23" fillId="34" borderId="0" xfId="42" applyNumberFormat="1" applyFont="1" applyFill="1" applyBorder="1" applyAlignment="1">
      <alignment horizontal="right" wrapText="1"/>
    </xf>
    <xf numFmtId="37" fontId="3" fillId="0" borderId="0" xfId="0" applyNumberFormat="1" applyFont="1" applyAlignment="1">
      <alignment horizontal="right" vertical="top" wrapText="1"/>
    </xf>
    <xf numFmtId="37" fontId="16" fillId="0" borderId="13" xfId="0" applyNumberFormat="1" applyFont="1" applyBorder="1" applyAlignment="1">
      <alignment horizontal="right" wrapText="1"/>
    </xf>
    <xf numFmtId="37" fontId="3" fillId="0" borderId="13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7" fontId="4" fillId="0" borderId="16" xfId="0" applyNumberFormat="1" applyFont="1" applyBorder="1" applyAlignment="1">
      <alignment horizontal="right" wrapText="1"/>
    </xf>
    <xf numFmtId="3" fontId="3" fillId="38" borderId="0" xfId="0" applyNumberFormat="1" applyFont="1" applyFill="1" applyAlignment="1">
      <alignment horizontal="right" wrapText="1"/>
    </xf>
    <xf numFmtId="37" fontId="3" fillId="38" borderId="0" xfId="0" applyNumberFormat="1" applyFont="1" applyFill="1" applyBorder="1" applyAlignment="1">
      <alignment horizontal="right" wrapText="1"/>
    </xf>
    <xf numFmtId="37" fontId="3" fillId="38" borderId="0" xfId="0" applyNumberFormat="1" applyFont="1" applyFill="1" applyAlignment="1">
      <alignment horizontal="right" wrapText="1"/>
    </xf>
    <xf numFmtId="39" fontId="3" fillId="34" borderId="0" xfId="0" applyNumberFormat="1" applyFont="1" applyFill="1" applyAlignment="1">
      <alignment horizontal="right" wrapText="1"/>
    </xf>
    <xf numFmtId="176" fontId="3" fillId="34" borderId="0" xfId="0" applyNumberFormat="1" applyFont="1" applyFill="1" applyAlignment="1">
      <alignment horizontal="right" wrapText="1"/>
    </xf>
    <xf numFmtId="3" fontId="4" fillId="34" borderId="0" xfId="0" applyNumberFormat="1" applyFont="1" applyFill="1" applyBorder="1" applyAlignment="1">
      <alignment horizontal="right" wrapText="1"/>
    </xf>
    <xf numFmtId="0" fontId="3" fillId="34" borderId="0" xfId="0" applyFont="1" applyFill="1" applyBorder="1" applyAlignment="1">
      <alignment horizontal="right" wrapText="1"/>
    </xf>
    <xf numFmtId="3" fontId="4" fillId="34" borderId="0" xfId="0" applyNumberFormat="1" applyFont="1" applyFill="1" applyBorder="1" applyAlignment="1">
      <alignment horizontal="right" wrapText="1"/>
    </xf>
    <xf numFmtId="37" fontId="3" fillId="34" borderId="0" xfId="0" applyNumberFormat="1" applyFont="1" applyFill="1" applyAlignment="1">
      <alignment horizontal="right" wrapText="1"/>
    </xf>
    <xf numFmtId="0" fontId="3" fillId="34" borderId="0" xfId="0" applyFont="1" applyFill="1" applyAlignment="1">
      <alignment horizontal="right" wrapText="1"/>
    </xf>
    <xf numFmtId="37" fontId="22" fillId="34" borderId="0" xfId="42" applyNumberFormat="1" applyFont="1" applyFill="1" applyAlignment="1">
      <alignment horizontal="right" wrapText="1"/>
    </xf>
    <xf numFmtId="178" fontId="22" fillId="0" borderId="0" xfId="42" applyNumberFormat="1" applyFont="1" applyFill="1" applyAlignment="1">
      <alignment horizontal="right" wrapText="1"/>
    </xf>
    <xf numFmtId="178" fontId="22" fillId="34" borderId="0" xfId="42" applyNumberFormat="1" applyFont="1" applyFill="1" applyAlignment="1">
      <alignment horizontal="right" wrapText="1"/>
    </xf>
    <xf numFmtId="37" fontId="0" fillId="34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34" borderId="0" xfId="0" applyFont="1" applyFill="1" applyAlignment="1">
      <alignment horizontal="right" wrapText="1"/>
    </xf>
    <xf numFmtId="178" fontId="18" fillId="0" borderId="0" xfId="42" applyNumberFormat="1" applyFont="1" applyFill="1" applyAlignment="1">
      <alignment horizontal="right" wrapText="1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76" fontId="3" fillId="0" borderId="0" xfId="0" applyNumberFormat="1" applyFont="1" applyFill="1" applyBorder="1" applyAlignment="1">
      <alignment horizontal="right" wrapText="1"/>
    </xf>
    <xf numFmtId="176" fontId="3" fillId="0" borderId="0" xfId="0" applyNumberFormat="1" applyFont="1" applyBorder="1" applyAlignment="1">
      <alignment horizontal="right" wrapText="1"/>
    </xf>
    <xf numFmtId="178" fontId="4" fillId="34" borderId="0" xfId="42" applyNumberFormat="1" applyFont="1" applyFill="1" applyBorder="1" applyAlignment="1">
      <alignment horizontal="right" wrapText="1"/>
    </xf>
    <xf numFmtId="177" fontId="4" fillId="34" borderId="0" xfId="42" applyNumberFormat="1" applyFont="1" applyFill="1" applyBorder="1" applyAlignment="1">
      <alignment horizontal="right" wrapText="1"/>
    </xf>
    <xf numFmtId="176" fontId="24" fillId="0" borderId="0" xfId="0" applyNumberFormat="1" applyFont="1" applyFill="1" applyBorder="1" applyAlignment="1">
      <alignment horizontal="right" wrapText="1"/>
    </xf>
    <xf numFmtId="37" fontId="24" fillId="0" borderId="0" xfId="0" applyNumberFormat="1" applyFont="1" applyFill="1" applyBorder="1" applyAlignment="1">
      <alignment horizontal="right" wrapText="1"/>
    </xf>
    <xf numFmtId="176" fontId="3" fillId="0" borderId="0" xfId="42" applyNumberFormat="1" applyFont="1" applyFill="1" applyBorder="1" applyAlignment="1">
      <alignment horizontal="right" wrapText="1"/>
    </xf>
    <xf numFmtId="178" fontId="4" fillId="0" borderId="0" xfId="42" applyNumberFormat="1" applyFont="1" applyAlignment="1">
      <alignment horizontal="right" wrapText="1"/>
    </xf>
    <xf numFmtId="37" fontId="31" fillId="34" borderId="0" xfId="42" applyNumberFormat="1" applyFont="1" applyFill="1" applyAlignment="1">
      <alignment horizontal="right" wrapText="1"/>
    </xf>
    <xf numFmtId="178" fontId="31" fillId="34" borderId="0" xfId="42" applyNumberFormat="1" applyFont="1" applyFill="1" applyAlignment="1">
      <alignment horizontal="right" wrapText="1"/>
    </xf>
    <xf numFmtId="0" fontId="15" fillId="33" borderId="0" xfId="53" applyFont="1" applyFill="1" applyAlignment="1" applyProtection="1">
      <alignment horizontal="left"/>
      <protection/>
    </xf>
    <xf numFmtId="37" fontId="13" fillId="35" borderId="0" xfId="53" applyNumberFormat="1" applyFont="1" applyFill="1" applyBorder="1" applyAlignment="1" applyProtection="1">
      <alignment horizontal="left"/>
      <protection/>
    </xf>
    <xf numFmtId="37" fontId="3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5" fillId="0" borderId="14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37" fontId="5" fillId="0" borderId="14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3" xfId="0" applyNumberFormat="1" applyFont="1" applyBorder="1" applyAlignment="1">
      <alignment horizontal="right" vertical="top" wrapText="1"/>
    </xf>
    <xf numFmtId="37" fontId="5" fillId="0" borderId="14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37" fontId="5" fillId="0" borderId="14" xfId="0" applyNumberFormat="1" applyFont="1" applyBorder="1" applyAlignment="1">
      <alignment horizontal="center" vertical="top" wrapText="1"/>
    </xf>
    <xf numFmtId="37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 indent="1"/>
    </xf>
    <xf numFmtId="0" fontId="5" fillId="0" borderId="13" xfId="0" applyFont="1" applyBorder="1" applyAlignment="1">
      <alignment horizontal="left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050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E050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28575</xdr:rowOff>
    </xdr:from>
    <xdr:to>
      <xdr:col>11</xdr:col>
      <xdr:colOff>552450</xdr:colOff>
      <xdr:row>7</xdr:row>
      <xdr:rowOff>123825</xdr:rowOff>
    </xdr:to>
    <xdr:pic>
      <xdr:nvPicPr>
        <xdr:cNvPr id="1" name="Picture 7" descr="logo_vd_lock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14300"/>
          <a:ext cx="6953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g1bnkfps01x\fitx_vol4\B&amp;G\CASHFLOW\Yr%202012\Cash%20flows%2009M12%20Gro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g1bnkfps01x\fitx_vol4\B&amp;G\S$MARGIN\AVEBal-%20MDA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M12"/>
      <sheetName val="CF"/>
      <sheetName val="YE NOTES"/>
    </sheetNames>
    <sheetDataSet>
      <sheetData sheetId="1">
        <row r="10">
          <cell r="C10">
            <v>2756</v>
          </cell>
        </row>
        <row r="14">
          <cell r="C14">
            <v>303</v>
          </cell>
        </row>
        <row r="15">
          <cell r="C15">
            <v>126</v>
          </cell>
        </row>
        <row r="18">
          <cell r="C18">
            <v>-103</v>
          </cell>
        </row>
        <row r="20">
          <cell r="C20">
            <v>-8</v>
          </cell>
        </row>
        <row r="21">
          <cell r="C21">
            <v>-316</v>
          </cell>
        </row>
        <row r="23">
          <cell r="C23">
            <v>478</v>
          </cell>
        </row>
        <row r="27">
          <cell r="C27">
            <v>517</v>
          </cell>
        </row>
        <row r="28">
          <cell r="C28">
            <v>17491</v>
          </cell>
        </row>
        <row r="29">
          <cell r="C29">
            <v>-871</v>
          </cell>
        </row>
        <row r="30">
          <cell r="C30">
            <v>-2769.893</v>
          </cell>
        </row>
        <row r="31">
          <cell r="C31">
            <v>3147.893</v>
          </cell>
        </row>
        <row r="34">
          <cell r="C34">
            <v>-267</v>
          </cell>
        </row>
        <row r="35">
          <cell r="C35">
            <v>999</v>
          </cell>
        </row>
        <row r="37">
          <cell r="C37">
            <v>-15787</v>
          </cell>
        </row>
        <row r="38">
          <cell r="C38">
            <v>-804</v>
          </cell>
        </row>
        <row r="39">
          <cell r="C39">
            <v>-7451</v>
          </cell>
        </row>
        <row r="40">
          <cell r="C40">
            <v>-2435</v>
          </cell>
        </row>
        <row r="43">
          <cell r="C43">
            <v>-360</v>
          </cell>
        </row>
        <row r="50">
          <cell r="C50">
            <v>74</v>
          </cell>
        </row>
        <row r="51">
          <cell r="C51">
            <v>-184</v>
          </cell>
        </row>
        <row r="52">
          <cell r="C52">
            <v>31</v>
          </cell>
        </row>
        <row r="58">
          <cell r="C58">
            <v>2</v>
          </cell>
        </row>
        <row r="59">
          <cell r="C59">
            <v>22</v>
          </cell>
        </row>
        <row r="60">
          <cell r="C60">
            <v>268</v>
          </cell>
        </row>
        <row r="62">
          <cell r="C62">
            <v>-2575</v>
          </cell>
        </row>
        <row r="63">
          <cell r="C63">
            <v>2943</v>
          </cell>
        </row>
        <row r="65">
          <cell r="C65">
            <v>-1364</v>
          </cell>
        </row>
        <row r="66">
          <cell r="C66">
            <v>-109</v>
          </cell>
        </row>
        <row r="72">
          <cell r="C72">
            <v>-72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P Sep 12 VS Aug 12"/>
      <sheetName val="GRP 09M12 VS 09M11"/>
      <sheetName val="GRP3Q12 VS 2Q12"/>
      <sheetName val="GRP3Q12 VS 3Q11"/>
      <sheetName val="GRP Aug 12 VS Jul 12"/>
      <sheetName val="GRP 08M12 VS 08M11"/>
      <sheetName val="GRP Jul 12 VS Jun 12"/>
      <sheetName val="GRP 07M12 VS 07M11"/>
      <sheetName val="GRP Jun 12 VS May 12"/>
      <sheetName val="GRP 06M12 VS 06M11"/>
      <sheetName val="GRP2Q12 VS 1Q12"/>
      <sheetName val="GRP2Q12 VS 2Q11"/>
      <sheetName val="GRP May 12 VS Apr 12"/>
      <sheetName val="GRP 05M12 VS 05M11"/>
      <sheetName val="GRP Apr 12 VS Mar 12"/>
      <sheetName val="GRP 04M12 VS 04M11"/>
      <sheetName val="GRP Mar 12 VS Feb 12"/>
      <sheetName val="GRP 03M12 VS 03M11"/>
      <sheetName val="GRP1Q12 VS 4Q11"/>
      <sheetName val="GRP1Q12 VS 1Q11"/>
      <sheetName val="GRP Feb 12 VS Jan 12"/>
      <sheetName val="GRP 02M12 VS 02M11"/>
      <sheetName val="GRP Jan 12 VS Dec 11"/>
      <sheetName val="GRP 01M12 VS 01M11"/>
      <sheetName val="GRP Dec 11 VS Nov 11"/>
      <sheetName val="GRP 12M11 VS 12M10"/>
      <sheetName val="GRP4Q11 VS 3Q11"/>
      <sheetName val="GRP4Q11 VS 4Q10"/>
      <sheetName val="GRP Nov 11 VS Oct 11"/>
      <sheetName val="GRP 11M11 VS 11M10 "/>
      <sheetName val="GRP Oct 11 VS Sep 11"/>
      <sheetName val="GRP 10M11 VS 10M10"/>
      <sheetName val="GRP Sep 11 VS Aug 11"/>
      <sheetName val="GRP 09M11 VS 09M10"/>
      <sheetName val="GRP3Q11 VS 2Q11"/>
      <sheetName val="GRP3Q11 VS 3Q10"/>
      <sheetName val="GRP Aug 11 VS Jul 11"/>
      <sheetName val="GRP 08M11 VS 08M10"/>
      <sheetName val="GRP Jul 11 VS Jun 11"/>
      <sheetName val="GRP 07M11 VS 07M10"/>
      <sheetName val="GRP Jun 11 VS May 11"/>
      <sheetName val="GRP 06M11 VS 06M10"/>
      <sheetName val="GRP2Q11 VS 1Q11"/>
      <sheetName val="GRP2Q11 VS 2Q10"/>
      <sheetName val="GRP May 11 VS Apr 11"/>
      <sheetName val="GRP 05M11 VS 05M10"/>
      <sheetName val="GRP Apr 11 VS Mar 11"/>
      <sheetName val="GRP 04M11 VS 04M10"/>
      <sheetName val="GRP Mar 11 VS Feb 11"/>
      <sheetName val="GRP 03M11 VS 03M10"/>
      <sheetName val="GRP1Q11 VS 4Q10"/>
      <sheetName val="GRP1Q11 VS 1Q10"/>
      <sheetName val="GRP Feb 11 VS Jan 11"/>
      <sheetName val="GRP 02M11 VS 02M10"/>
      <sheetName val="GRP Jan 11 VS Dec 10"/>
      <sheetName val="GRP 01M11 VS 01M10"/>
      <sheetName val="GRP Nov 05 VS Oct 05"/>
      <sheetName val="GRP Oct 05 VS Sep 05"/>
      <sheetName val="GRP Sep 05 VS Aug 05 "/>
      <sheetName val="DHG Feb 12 VS Jan 12"/>
      <sheetName val="DHG 02M12 VS 02M11"/>
      <sheetName val="DHG Jan 12 VS Dec 11"/>
      <sheetName val="DHG 01M12 VS 01M11"/>
      <sheetName val="DHG Dec 11 VS Nov 11"/>
      <sheetName val="DHG 12M11 VS 12M10"/>
      <sheetName val="DHG Nov 11 VS Oct 11"/>
      <sheetName val="DHG 11M11 VS 11M10"/>
      <sheetName val="DHG  Oct 11 VS Sep 11"/>
      <sheetName val="DHG 10M11 VS 10M10"/>
      <sheetName val="DHG Sep 11 VS Aug 11"/>
      <sheetName val="DHG 09M11 VS 09M10"/>
      <sheetName val="DHG Aug 11 VS Jul 11"/>
      <sheetName val="DHG 08M11 VS 08M10"/>
      <sheetName val="DHG Jul 11 VS Jun 11"/>
      <sheetName val="DHG 07M11 VS 07M10"/>
      <sheetName val="DHG Jun 11 VS May 11"/>
      <sheetName val="DHG 06M11 VS 06M10"/>
      <sheetName val="DHG May 11 VS Apr 11"/>
      <sheetName val="DHG 05M11 VS 05M10"/>
      <sheetName val="DHG Apr 11 VS Mar 11"/>
      <sheetName val="DHG 04M11 VS 04M10"/>
      <sheetName val="DHG Mar 11 VS Feb 11"/>
      <sheetName val="DHG 1Q11 VS 4Q10"/>
      <sheetName val="DHG 03M11 VS 03M10"/>
      <sheetName val="DHG Feb 11 VS Jan 11"/>
      <sheetName val="DHG 02M11 VS 02M10"/>
      <sheetName val="DHG Jan 11 VS Dec 10"/>
      <sheetName val="DHG 01M11 VS 01M10"/>
      <sheetName val="GRP3Q05VS2Q05"/>
      <sheetName val="GRP2Q05VS1Q05"/>
      <sheetName val="GRP2Q05VS1Q05 (SS)"/>
      <sheetName val="GRP11M05 VS 10M05"/>
      <sheetName val="GRP10M05 VS 9M05"/>
      <sheetName val="GRP9M05 VS 8M05"/>
      <sheetName val="GRP Aug 05 VS Jul 05"/>
      <sheetName val="GRP Jul 05 VS Jun 05"/>
      <sheetName val="GRP7M05 VS 8M05"/>
      <sheetName val="GRP7M05 VS 6M05"/>
      <sheetName val="GRP6M05 VS 5M05"/>
      <sheetName val="GRP2Q05(est)VS1Q05"/>
      <sheetName val="GRP May 05 VS Apr 05"/>
      <sheetName val="GRP Apr 05 VS Mar 05"/>
      <sheetName val="GRP1Q05VS1Q04 (exclude DTDB)"/>
      <sheetName val="GRP1Q05VS1Q04"/>
      <sheetName val="GRP1Q05VS4Q04"/>
      <sheetName val="GRP3M05 VS 2M05"/>
      <sheetName val="GRPMar 05 VS Feb 05"/>
      <sheetName val="GRP2M05 VS 1M05"/>
      <sheetName val="GRPJan 05 VS Feb 05"/>
      <sheetName val="GRPJan 05 VS Dec 04"/>
      <sheetName val="DTDB4Q03"/>
      <sheetName val="GRP12M04VS12M03(excl DTDB)"/>
      <sheetName val="GRP12M04VS12M03"/>
      <sheetName val="GRP10M04VS9M04"/>
      <sheetName val="GRP9M04VS9M03"/>
      <sheetName val="GRP6M04VS6M03"/>
      <sheetName val="GRP4Q04VS3Q04"/>
      <sheetName val="GRP4Q04VS4Q03"/>
      <sheetName val="GRP4Q04VS4Q03 (excl DTDB)"/>
      <sheetName val="GRP3Q04VS3Q03"/>
      <sheetName val="GRP3Q04VS2Q04"/>
      <sheetName val="GRP2Q04VS1Q04"/>
      <sheetName val="GRP2Q04VS2Q03"/>
      <sheetName val="GRP1Q04VS4Q03"/>
      <sheetName val="GRP1Q04VS1Q03"/>
      <sheetName val="GRP1Q04VS1Q03 (2)"/>
      <sheetName val="GRP4Q03VS4Q02"/>
      <sheetName val="GRP4Q03VS3Q03"/>
      <sheetName val="DHG Feb06 VS Jan06"/>
      <sheetName val="DHG Jan06 VS Dec05"/>
      <sheetName val="DHG Dec05 VS Nov05"/>
      <sheetName val="DHG Nov05 VS Oct05"/>
      <sheetName val="DHG Oct05 VS Sep05"/>
      <sheetName val="DHG Sep05 VS Aug05"/>
      <sheetName val="DHG Aug05 VS Jul05"/>
      <sheetName val="DHG Jul 05 VS Jun05"/>
      <sheetName val="Bank- Feb 12 V Jan 12"/>
      <sheetName val="Bank- 02M12 V 02M11"/>
      <sheetName val="Bank- Jan 12 V Dec 11"/>
      <sheetName val="Bank- 01M12 V 01M11"/>
      <sheetName val="Bank- Dec 11 V Nov 11"/>
      <sheetName val="Bank- 12M11 V 12M10"/>
      <sheetName val="Bank- Nov 11 V Oct 11"/>
      <sheetName val="Bank- 11M11 V 11M10"/>
      <sheetName val="Bank- Nov 11 V Oct 11 (2)"/>
      <sheetName val="Bank- 11M11 V 11M10 (2)"/>
      <sheetName val="Bank- Oct 11 VS Sep 11"/>
      <sheetName val="Bank- 10M11 V 10M10"/>
      <sheetName val="Bank- Sep 11 V Aug 11"/>
      <sheetName val="Bank- 09M11 V 09M10"/>
      <sheetName val="Bank- Aug 11 V Jul 11"/>
      <sheetName val="Bank- 08M11 V 08M10"/>
      <sheetName val="Bank- Jul 11 V Jun 11"/>
      <sheetName val="Bank- 07M11 V 07M10"/>
      <sheetName val="Bank- Jun 11 V May 11"/>
      <sheetName val="Bank- 06M11 V 06M10"/>
      <sheetName val="Bank- May 11 V Apr 11"/>
      <sheetName val="Bank- 05M11 V 05M10"/>
      <sheetName val="Bank- Apr 11 V Mar 11"/>
      <sheetName val="Bank- 04M11 V 04M10"/>
      <sheetName val="Bank- Mar 11 V Feb 11"/>
      <sheetName val="Bank- 1Q11 V 4Q10"/>
      <sheetName val="Bank- 03M11 V 03M10"/>
      <sheetName val="Bank- Feb 11 V Jan 11"/>
      <sheetName val="Bank- 02M11 V 02M10"/>
      <sheetName val="Bank- Jan 11 V Dec 10"/>
      <sheetName val="Bank- 01M11 V 01M10"/>
      <sheetName val="DHG 10M05VS9M05"/>
      <sheetName val="DHG 9M05VS8M05"/>
      <sheetName val="DHG 8M05VS7M05"/>
      <sheetName val="DHG 7M05VS6M05"/>
      <sheetName val="DHG 6M05VS6M04"/>
      <sheetName val="DHG 1Q05VS1Q04"/>
      <sheetName val="DHG 1Q05VS4Q04"/>
      <sheetName val="DHG 12M04VS12M03"/>
      <sheetName val="DHG 11M04VS10M04"/>
      <sheetName val="DHG 10M04VS9M04"/>
      <sheetName val="DHG 9M04VS9M03"/>
      <sheetName val="DHG 6M04VS6M03"/>
      <sheetName val="DHG 4Q04VS3Q04"/>
      <sheetName val="DHG 3Q04VS2Q04"/>
      <sheetName val="DHG 3Q04VS3Q03"/>
      <sheetName val="DHG 2Q04VS2Q03"/>
      <sheetName val="DHG 2Q04VS1Q04"/>
      <sheetName val="DHG 1Q04VS1Q03"/>
      <sheetName val="DHG 1Q04VS4Q03"/>
      <sheetName val="DHG 4Q03VS3Q03"/>
      <sheetName val="DHG 2Q05VS1Q05"/>
      <sheetName val="Bank- Dec 05 V Nov 05"/>
      <sheetName val="Bank- Nov 05 V Oct 05"/>
      <sheetName val="Bank- Oct 05 V Sep 05"/>
      <sheetName val="Bank- Sep 05 V Aug 05"/>
      <sheetName val="Bank- Jul 05 V Aug 05"/>
      <sheetName val="Bank- Jul 05 V Jun 05"/>
      <sheetName val="Bank- Jun 05 V May 05"/>
      <sheetName val="Bank-11M05V10M05"/>
      <sheetName val="Bank-10M05V9M05"/>
      <sheetName val="Bank-9M05V8M05"/>
      <sheetName val="Bank-8M05V7M05"/>
      <sheetName val="Bank-7M05V6M05"/>
      <sheetName val="Bank-6M05V5M05"/>
      <sheetName val="Bank-2Q05 V 1Q05"/>
      <sheetName val="Bank-Apr-May05 V 1Q05"/>
      <sheetName val="Bank-5M05V4M05"/>
      <sheetName val="Bank-1Q05 V 4Q04"/>
      <sheetName val="Bank-Mar05 Vs Feb05"/>
      <sheetName val="Bank-4M05V3M05"/>
      <sheetName val="Bank-3M05V2M05"/>
      <sheetName val="Bank-Feb05 Vs Jan05"/>
      <sheetName val="Bank-Jan05 Vs Dec04"/>
      <sheetName val="Bank-2M05V1M05"/>
      <sheetName val="Bank-1M05V12M04"/>
      <sheetName val="Bank-1M05V1M04"/>
      <sheetName val="Bank-4Q04 V 4Q03"/>
      <sheetName val="Bank-4Q04 V 3Q04"/>
      <sheetName val="Bank-3Q04 V 3Q03"/>
      <sheetName val="Bank-3Q04 V 2Q04"/>
      <sheetName val="Bank-2Q04 V 2Q03"/>
      <sheetName val="Bank-2Q04 V 1Q04"/>
      <sheetName val="Bank-Nov04 Vs Dec04"/>
      <sheetName val="Bank-NOV04 Vs OCT04"/>
      <sheetName val="Bank-OCT04 Vs SEP04"/>
      <sheetName val="Bank-12M04 Vs 12M03"/>
      <sheetName val="Bank-11M04 Vs 11M03"/>
      <sheetName val="Bank-10M04 Vs 10M03"/>
      <sheetName val="Bank-9M04 Vs 9M03"/>
      <sheetName val="Bank-8M04 Vs 8M03"/>
      <sheetName val="Bank-7M04 Vs 7M03"/>
      <sheetName val="Bank-6M04 Vs 6M03"/>
      <sheetName val="Bank-5M04VS5M03"/>
      <sheetName val="Bank-4M04VS4M03"/>
      <sheetName val="Bank-1Q04VS1Q03"/>
      <sheetName val="Bank-1Q04VS4Q03"/>
      <sheetName val="Bank-4Q03V3Q03"/>
      <sheetName val="Bank-2M04V2M03"/>
      <sheetName val="Bank-1M04V1M03"/>
      <sheetName val="AveBal-Bk-3M03"/>
      <sheetName val="AveBal-Grp-3M03"/>
    </sheetNames>
    <sheetDataSet>
      <sheetData sheetId="1">
        <row r="9">
          <cell r="C9">
            <v>51375090.5334254</v>
          </cell>
          <cell r="E9">
            <v>0.9819991576248487</v>
          </cell>
        </row>
        <row r="11">
          <cell r="C11">
            <v>199637739.8789</v>
          </cell>
          <cell r="E11">
            <v>2.8232326076847625</v>
          </cell>
        </row>
        <row r="13">
          <cell r="C13">
            <v>58908970.6475</v>
          </cell>
          <cell r="E13">
            <v>2.5485569922063895</v>
          </cell>
        </row>
        <row r="15">
          <cell r="E15">
            <v>2.4658056936019563</v>
          </cell>
        </row>
        <row r="30">
          <cell r="C30">
            <v>55341703.7508</v>
          </cell>
          <cell r="E30">
            <v>1.1779094154274323</v>
          </cell>
        </row>
        <row r="32">
          <cell r="C32">
            <v>231421419.2184</v>
          </cell>
          <cell r="E32">
            <v>0.7162228361903863</v>
          </cell>
        </row>
        <row r="37">
          <cell r="E37">
            <v>0.8053225838472743</v>
          </cell>
        </row>
        <row r="53">
          <cell r="E53">
            <v>1.7206602460989227</v>
          </cell>
        </row>
      </sheetData>
      <sheetData sheetId="2">
        <row r="9">
          <cell r="C9">
            <v>53988221.08356351</v>
          </cell>
          <cell r="D9">
            <v>138830.00551154092</v>
          </cell>
          <cell r="E9">
            <v>1.0230045875992622</v>
          </cell>
        </row>
        <row r="11">
          <cell r="C11">
            <v>204121638.69725</v>
          </cell>
          <cell r="D11">
            <v>1434975.5487558506</v>
          </cell>
          <cell r="E11">
            <v>2.7967182268536166</v>
          </cell>
        </row>
        <row r="13">
          <cell r="C13">
            <v>59517165.86875</v>
          </cell>
          <cell r="D13">
            <v>365975.5223764642</v>
          </cell>
          <cell r="E13">
            <v>2.4462624834987885</v>
          </cell>
        </row>
        <row r="15">
          <cell r="E15">
            <v>2.429565033691252</v>
          </cell>
        </row>
        <row r="30">
          <cell r="C30">
            <v>57924081.377000004</v>
          </cell>
          <cell r="D30">
            <v>162617.8145464058</v>
          </cell>
          <cell r="E30">
            <v>1.1168689652470853</v>
          </cell>
        </row>
        <row r="32">
          <cell r="C32">
            <v>236020850.796</v>
          </cell>
          <cell r="D32">
            <v>444431.4544376794</v>
          </cell>
          <cell r="E32">
            <v>0.7491135882403746</v>
          </cell>
        </row>
        <row r="37">
          <cell r="E37">
            <v>0.8215825783573019</v>
          </cell>
        </row>
        <row r="53">
          <cell r="E53">
            <v>1.6692391931055033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B9:M65"/>
  <sheetViews>
    <sheetView zoomScale="80" zoomScaleNormal="80" zoomScalePageLayoutView="0" workbookViewId="0" topLeftCell="A1">
      <pane ySplit="9" topLeftCell="A16" activePane="bottomLeft" state="frozen"/>
      <selection pane="topLeft" activeCell="K37" sqref="K37"/>
      <selection pane="bottomLeft" activeCell="C31" sqref="C31"/>
    </sheetView>
  </sheetViews>
  <sheetFormatPr defaultColWidth="9.140625" defaultRowHeight="12.75"/>
  <cols>
    <col min="1" max="1" width="9.140625" style="1" customWidth="1"/>
    <col min="2" max="2" width="3.57421875" style="3" customWidth="1"/>
    <col min="3" max="3" width="46.421875" style="1" customWidth="1"/>
    <col min="4" max="10" width="5.28125" style="1" customWidth="1"/>
    <col min="11" max="11" width="8.57421875" style="4" customWidth="1"/>
    <col min="12" max="12" width="8.57421875" style="1" customWidth="1"/>
    <col min="13" max="16384" width="9.140625" style="1" customWidth="1"/>
  </cols>
  <sheetData>
    <row r="1" ht="6.75" customHeight="1"/>
    <row r="2" ht="12.75"/>
    <row r="3" ht="12.75"/>
    <row r="4" ht="12.75"/>
    <row r="5" ht="12.75"/>
    <row r="6" ht="12.75"/>
    <row r="7" ht="12.75"/>
    <row r="8" ht="15.75" customHeight="1"/>
    <row r="9" ht="24.75" customHeight="1">
      <c r="B9" s="2" t="s">
        <v>406</v>
      </c>
    </row>
    <row r="10" spans="2:11" s="12" customFormat="1" ht="15">
      <c r="B10" s="11"/>
      <c r="K10" s="13"/>
    </row>
    <row r="11" spans="2:11" s="12" customFormat="1" ht="15">
      <c r="B11" s="11"/>
      <c r="K11" s="37" t="s">
        <v>1</v>
      </c>
    </row>
    <row r="12" spans="2:13" s="12" customFormat="1" ht="14.25">
      <c r="B12" s="504" t="s">
        <v>54</v>
      </c>
      <c r="C12" s="504"/>
      <c r="D12" s="504"/>
      <c r="E12" s="504"/>
      <c r="F12" s="504"/>
      <c r="G12" s="504"/>
      <c r="H12" s="504"/>
      <c r="I12" s="504"/>
      <c r="J12" s="504"/>
      <c r="K12" s="69">
        <v>1</v>
      </c>
      <c r="L12" s="95"/>
      <c r="M12" s="95"/>
    </row>
    <row r="13" spans="2:13" s="12" customFormat="1" ht="14.25">
      <c r="B13" s="504" t="s">
        <v>95</v>
      </c>
      <c r="C13" s="504"/>
      <c r="D13" s="504"/>
      <c r="E13" s="504"/>
      <c r="F13" s="504"/>
      <c r="G13" s="504"/>
      <c r="H13" s="504"/>
      <c r="I13" s="504"/>
      <c r="J13" s="504"/>
      <c r="K13" s="69">
        <v>2</v>
      </c>
      <c r="L13" s="95"/>
      <c r="M13" s="95"/>
    </row>
    <row r="14" spans="2:13" s="12" customFormat="1" ht="11.25" customHeight="1">
      <c r="B14" s="96"/>
      <c r="C14" s="95"/>
      <c r="D14" s="95"/>
      <c r="E14" s="95"/>
      <c r="F14" s="95"/>
      <c r="G14" s="95"/>
      <c r="H14" s="95"/>
      <c r="I14" s="95"/>
      <c r="J14" s="95"/>
      <c r="K14" s="97"/>
      <c r="L14" s="95"/>
      <c r="M14" s="95"/>
    </row>
    <row r="15" spans="2:11" s="12" customFormat="1" ht="15">
      <c r="B15" s="98" t="s">
        <v>64</v>
      </c>
      <c r="K15" s="13"/>
    </row>
    <row r="16" spans="3:11" s="12" customFormat="1" ht="14.25">
      <c r="C16" s="69" t="s">
        <v>146</v>
      </c>
      <c r="K16" s="69">
        <v>3</v>
      </c>
    </row>
    <row r="17" spans="3:11" s="12" customFormat="1" ht="14.25">
      <c r="C17" s="69" t="s">
        <v>25</v>
      </c>
      <c r="K17" s="69">
        <v>4</v>
      </c>
    </row>
    <row r="18" spans="3:11" s="12" customFormat="1" ht="14.25">
      <c r="C18" s="69" t="s">
        <v>0</v>
      </c>
      <c r="K18" s="69">
        <v>5</v>
      </c>
    </row>
    <row r="19" spans="3:11" s="12" customFormat="1" ht="14.25">
      <c r="C19" s="69" t="s">
        <v>8</v>
      </c>
      <c r="K19" s="69">
        <v>6</v>
      </c>
    </row>
    <row r="20" spans="3:11" s="12" customFormat="1" ht="14.25">
      <c r="C20" s="69" t="s">
        <v>17</v>
      </c>
      <c r="K20" s="69">
        <v>7</v>
      </c>
    </row>
    <row r="21" spans="3:11" s="12" customFormat="1" ht="14.25">
      <c r="C21" s="69" t="s">
        <v>147</v>
      </c>
      <c r="K21" s="69">
        <v>8</v>
      </c>
    </row>
    <row r="22" spans="3:11" s="12" customFormat="1" ht="14.25">
      <c r="C22" s="69" t="s">
        <v>21</v>
      </c>
      <c r="K22" s="69">
        <v>9</v>
      </c>
    </row>
    <row r="23" spans="3:11" s="12" customFormat="1" ht="14.25">
      <c r="C23" s="69" t="s">
        <v>232</v>
      </c>
      <c r="K23" s="69">
        <v>10</v>
      </c>
    </row>
    <row r="24" spans="3:11" s="12" customFormat="1" ht="14.25">
      <c r="C24" s="69" t="s">
        <v>104</v>
      </c>
      <c r="K24" s="69">
        <v>11</v>
      </c>
    </row>
    <row r="25" spans="3:11" s="12" customFormat="1" ht="14.25">
      <c r="C25" s="69" t="s">
        <v>211</v>
      </c>
      <c r="K25" s="69">
        <v>12</v>
      </c>
    </row>
    <row r="26" spans="3:11" s="12" customFormat="1" ht="14.25">
      <c r="C26" s="69" t="s">
        <v>120</v>
      </c>
      <c r="K26" s="69">
        <v>13</v>
      </c>
    </row>
    <row r="27" spans="3:11" s="12" customFormat="1" ht="14.25">
      <c r="C27" s="13"/>
      <c r="K27" s="13"/>
    </row>
    <row r="28" spans="2:11" s="12" customFormat="1" ht="15">
      <c r="B28" s="82" t="s">
        <v>148</v>
      </c>
      <c r="K28" s="13"/>
    </row>
    <row r="29" spans="2:11" s="12" customFormat="1" ht="15">
      <c r="B29" s="82"/>
      <c r="C29" s="69" t="s">
        <v>231</v>
      </c>
      <c r="K29" s="69">
        <v>14</v>
      </c>
    </row>
    <row r="30" spans="3:11" s="12" customFormat="1" ht="14.25">
      <c r="C30" s="99" t="s">
        <v>65</v>
      </c>
      <c r="K30" s="13"/>
    </row>
    <row r="31" spans="2:11" s="12" customFormat="1" ht="15">
      <c r="B31" s="82"/>
      <c r="C31" s="69" t="s">
        <v>391</v>
      </c>
      <c r="K31" s="69">
        <v>15</v>
      </c>
    </row>
    <row r="32" spans="2:11" s="12" customFormat="1" ht="15">
      <c r="B32" s="82"/>
      <c r="C32" s="69" t="s">
        <v>336</v>
      </c>
      <c r="K32" s="69">
        <v>16</v>
      </c>
    </row>
    <row r="33" spans="2:11" s="12" customFormat="1" ht="15">
      <c r="B33" s="82"/>
      <c r="C33" s="69" t="s">
        <v>337</v>
      </c>
      <c r="K33" s="69">
        <v>17</v>
      </c>
    </row>
    <row r="34" spans="2:11" s="12" customFormat="1" ht="15">
      <c r="B34" s="82"/>
      <c r="C34" s="69" t="s">
        <v>38</v>
      </c>
      <c r="K34" s="69">
        <v>18</v>
      </c>
    </row>
    <row r="35" spans="2:11" s="12" customFormat="1" ht="15">
      <c r="B35" s="82"/>
      <c r="C35" s="99" t="s">
        <v>66</v>
      </c>
      <c r="K35" s="13"/>
    </row>
    <row r="36" spans="2:11" s="12" customFormat="1" ht="15">
      <c r="B36" s="82"/>
      <c r="C36" s="69" t="s">
        <v>51</v>
      </c>
      <c r="K36" s="69">
        <v>19</v>
      </c>
    </row>
    <row r="37" spans="2:11" s="12" customFormat="1" ht="15">
      <c r="B37" s="82"/>
      <c r="C37" s="69" t="s">
        <v>52</v>
      </c>
      <c r="K37" s="69">
        <v>20</v>
      </c>
    </row>
    <row r="38" spans="2:11" s="12" customFormat="1" ht="15">
      <c r="B38" s="82"/>
      <c r="C38" s="69" t="s">
        <v>76</v>
      </c>
      <c r="K38" s="69">
        <v>21</v>
      </c>
    </row>
    <row r="39" spans="2:11" s="12" customFormat="1" ht="15">
      <c r="B39" s="82"/>
      <c r="C39" s="69" t="s">
        <v>96</v>
      </c>
      <c r="K39" s="69">
        <v>22</v>
      </c>
    </row>
    <row r="40" spans="2:11" s="12" customFormat="1" ht="15">
      <c r="B40" s="82"/>
      <c r="C40" s="69" t="s">
        <v>78</v>
      </c>
      <c r="K40" s="69">
        <v>23</v>
      </c>
    </row>
    <row r="41" spans="2:11" s="12" customFormat="1" ht="15">
      <c r="B41" s="82"/>
      <c r="K41" s="13"/>
    </row>
    <row r="42" spans="2:11" s="12" customFormat="1" ht="14.25">
      <c r="B42" s="504" t="s">
        <v>332</v>
      </c>
      <c r="C42" s="504"/>
      <c r="D42" s="504"/>
      <c r="E42" s="504"/>
      <c r="F42" s="504"/>
      <c r="G42" s="504"/>
      <c r="H42" s="504"/>
      <c r="I42" s="504"/>
      <c r="J42" s="504"/>
      <c r="K42" s="69">
        <v>24</v>
      </c>
    </row>
    <row r="43" spans="2:11" s="12" customFormat="1" ht="14.25">
      <c r="B43" s="504" t="s">
        <v>333</v>
      </c>
      <c r="C43" s="504"/>
      <c r="D43" s="504"/>
      <c r="E43" s="504"/>
      <c r="F43" s="504"/>
      <c r="G43" s="504"/>
      <c r="H43" s="504"/>
      <c r="I43" s="504"/>
      <c r="J43" s="504"/>
      <c r="K43" s="69">
        <v>25</v>
      </c>
    </row>
    <row r="44" spans="2:11" s="12" customFormat="1" ht="14.25">
      <c r="B44" s="504" t="s">
        <v>334</v>
      </c>
      <c r="C44" s="504"/>
      <c r="D44" s="504"/>
      <c r="E44" s="504"/>
      <c r="F44" s="504"/>
      <c r="G44" s="504"/>
      <c r="H44" s="504"/>
      <c r="I44" s="504"/>
      <c r="J44" s="504"/>
      <c r="K44" s="69">
        <v>26</v>
      </c>
    </row>
    <row r="45" spans="2:11" s="12" customFormat="1" ht="14.25">
      <c r="B45" s="504" t="s">
        <v>175</v>
      </c>
      <c r="C45" s="504"/>
      <c r="D45" s="504"/>
      <c r="E45" s="504"/>
      <c r="F45" s="504"/>
      <c r="G45" s="504"/>
      <c r="H45" s="504"/>
      <c r="I45" s="504"/>
      <c r="J45" s="504"/>
      <c r="K45" s="69">
        <v>27</v>
      </c>
    </row>
    <row r="46" spans="2:11" s="12" customFormat="1" ht="14.25">
      <c r="B46" s="13"/>
      <c r="K46" s="13"/>
    </row>
    <row r="47" spans="2:11" s="12" customFormat="1" ht="14.25">
      <c r="B47" s="14"/>
      <c r="K47" s="13"/>
    </row>
    <row r="48" spans="2:11" s="12" customFormat="1" ht="14.25">
      <c r="B48" s="14"/>
      <c r="K48" s="13"/>
    </row>
    <row r="49" spans="2:11" s="12" customFormat="1" ht="14.25">
      <c r="B49" s="14"/>
      <c r="K49" s="13"/>
    </row>
    <row r="50" spans="2:11" s="12" customFormat="1" ht="14.25">
      <c r="B50" s="14"/>
      <c r="K50" s="13"/>
    </row>
    <row r="51" spans="2:11" s="12" customFormat="1" ht="14.25">
      <c r="B51" s="14"/>
      <c r="K51" s="13"/>
    </row>
    <row r="52" spans="2:11" s="12" customFormat="1" ht="14.25">
      <c r="B52" s="14"/>
      <c r="K52" s="13"/>
    </row>
    <row r="53" spans="2:11" s="12" customFormat="1" ht="14.25">
      <c r="B53" s="14"/>
      <c r="K53" s="13"/>
    </row>
    <row r="54" spans="2:11" s="12" customFormat="1" ht="14.25">
      <c r="B54" s="14"/>
      <c r="K54" s="13"/>
    </row>
    <row r="55" spans="2:11" s="12" customFormat="1" ht="14.25">
      <c r="B55" s="14"/>
      <c r="K55" s="13"/>
    </row>
    <row r="56" spans="2:11" s="12" customFormat="1" ht="14.25">
      <c r="B56" s="14"/>
      <c r="K56" s="13"/>
    </row>
    <row r="57" spans="2:11" s="12" customFormat="1" ht="14.25">
      <c r="B57" s="14"/>
      <c r="K57" s="13"/>
    </row>
    <row r="58" spans="2:11" s="12" customFormat="1" ht="14.25">
      <c r="B58" s="14"/>
      <c r="K58" s="13"/>
    </row>
    <row r="59" spans="2:11" s="12" customFormat="1" ht="14.25">
      <c r="B59" s="14"/>
      <c r="K59" s="13"/>
    </row>
    <row r="60" spans="2:11" s="12" customFormat="1" ht="14.25">
      <c r="B60" s="14"/>
      <c r="K60" s="13"/>
    </row>
    <row r="61" spans="2:11" s="12" customFormat="1" ht="14.25">
      <c r="B61" s="14"/>
      <c r="K61" s="13"/>
    </row>
    <row r="62" spans="2:11" s="12" customFormat="1" ht="14.25">
      <c r="B62" s="14"/>
      <c r="K62" s="13"/>
    </row>
    <row r="63" spans="2:11" s="12" customFormat="1" ht="14.25">
      <c r="B63" s="14"/>
      <c r="K63" s="13"/>
    </row>
    <row r="64" spans="2:11" s="12" customFormat="1" ht="14.25">
      <c r="B64" s="14"/>
      <c r="K64" s="13"/>
    </row>
    <row r="65" spans="2:11" s="12" customFormat="1" ht="14.25">
      <c r="B65" s="14"/>
      <c r="K65" s="13"/>
    </row>
  </sheetData>
  <sheetProtection/>
  <mergeCells count="6">
    <mergeCell ref="B44:J44"/>
    <mergeCell ref="B45:J45"/>
    <mergeCell ref="B12:J12"/>
    <mergeCell ref="B13:J13"/>
    <mergeCell ref="B42:J42"/>
    <mergeCell ref="B43:J43"/>
  </mergeCells>
  <hyperlinks>
    <hyperlink ref="B12" location="'1.Highlights'!A1" display="Performance highlights"/>
    <hyperlink ref="K12" location="'1.Highlights'!A1" display="'1.Highlights'!A1"/>
    <hyperlink ref="B13:J13" location="'2.PerShare'!A1" display="Ordinary share data"/>
    <hyperlink ref="K13" location="'2.PerShare'!A1" display="'2.PerShare'!A1"/>
    <hyperlink ref="C16" location="'3.NetInterest'!A1" display="Net interest income, average balances and rates"/>
    <hyperlink ref="C17" location="'4.NonInterest'!A1" display="Non-interest income"/>
    <hyperlink ref="C18" location="'5.Expenses'!A1" display="Expenses"/>
    <hyperlink ref="C19" location="'6.Allowances'!A1" display="Allowances for credit and other losses"/>
    <hyperlink ref="C20" location="'7.Loans'!A1" display="Customer Loans"/>
    <hyperlink ref="C21" location="'8.AFS'!A1" display="Funding Sources"/>
    <hyperlink ref="C22" location="'9.Deposits'!A1" display="Customer Deposits"/>
    <hyperlink ref="C23" location="'10.NPL,Coverage ratios'!A1" display="Non-performing loan and coverage ratios"/>
    <hyperlink ref="C26" location="'13.Capital'!A1" display="Capital adequacy"/>
    <hyperlink ref="K16" location="'3.NetInterest'!A1" display="'3.NetInterest'!A1"/>
    <hyperlink ref="K17" location="'4.NonInterest'!A1" display="'4.NonInterest'!A1"/>
    <hyperlink ref="K18" location="'5.Expenses'!A1" display="'5.Expenses'!A1"/>
    <hyperlink ref="K19" location="'6.Allowances'!A1" display="'6.Allowances'!A1"/>
    <hyperlink ref="K20" location="'7.Loans'!A1" display="'7.Loans'!A1"/>
    <hyperlink ref="K21" location="'8.AFS'!A1" display="'8.AFS'!A1"/>
    <hyperlink ref="K22" location="'9.Deposits'!A1" display="'9.Deposits'!A1"/>
    <hyperlink ref="K23" location="'10.NPL,Coverage ratios'!A1" display="'10.NPL,Coverage ratios'!A1"/>
    <hyperlink ref="K26" location="'13.Capital'!A1" display="'13.Capital'!A1"/>
    <hyperlink ref="C29" location="'14.Mix'!A1" display="Business and geographical mix"/>
    <hyperlink ref="K29" location="'14.Mix'!A1" display="'14.Mix'!A1"/>
    <hyperlink ref="C24" location="'11.NPA'!A1" display="Non-performing assets"/>
    <hyperlink ref="K24" location="'11.NPA'!A1" display="'11.NPA'!A1"/>
    <hyperlink ref="C25" location="'12.CumulativeAllowances'!A1" display="Cumulative loss allowances"/>
    <hyperlink ref="K25" location="'12.CumulativeAllowances'!A1" display="'12.CumulativeAllowances'!A1"/>
    <hyperlink ref="C31" location="'15.Consumer'!A1" display="Consumer/ Private Banking"/>
    <hyperlink ref="K31" location="'15.Consumer'!A1" display="'15.Consumer'!A1"/>
    <hyperlink ref="C32" location="'16.Institutional'!A1" display="Institutional Banking"/>
    <hyperlink ref="K32" location="'16.Institutional'!A1" display="'16.Institutional'!A1"/>
    <hyperlink ref="C33" location="'17.Treasury'!A1" display="Treasury"/>
    <hyperlink ref="K33" location="'17.Treasury'!A1" display="'17.Treasury'!A1"/>
    <hyperlink ref="C34" location="'18.Others'!A1" display="Others"/>
    <hyperlink ref="K34" location="'18.Others'!A1" display="'18.Others'!A1"/>
    <hyperlink ref="C36" location="'19.S''pore'!A1" display="Singapore"/>
    <hyperlink ref="C37" location="'20.HK'!A1" display="Hong Kong"/>
    <hyperlink ref="C38" location="'21.GreaterChina'!A1" display="Rest of Greater China"/>
    <hyperlink ref="C39" location="'22.SSEA'!A1" display="South and South-East Asia"/>
    <hyperlink ref="C40" location="'23.ROW'!A1" display="Rest of World"/>
    <hyperlink ref="K36" location="'19.S''pore'!A1" display="'19.S''pore'!A1"/>
    <hyperlink ref="K37" location="'20.HK'!A1" display="'20.HK'!A1"/>
    <hyperlink ref="K38" location="'21.GreaterChina'!A1" display="'21.GreaterChina'!A1"/>
    <hyperlink ref="K39" location="'22.SSEA'!A1" display="'22.SSEA'!A1"/>
    <hyperlink ref="K40" location="'23.ROW'!A1" display="'23.ROW'!A1"/>
    <hyperlink ref="B42" location="'25.P&amp;L'!A1" display="Unaudited consolidated income statement"/>
    <hyperlink ref="B43" location="'26.BalSheet'!A1" display="Unaudited consolidated balance sheet"/>
    <hyperlink ref="B44" location="'27.CashFlow'!A1" display="Unaudited consolidated cash flow statement"/>
    <hyperlink ref="B45" location="'28.Legend'!A1" display="Legend of terms used"/>
    <hyperlink ref="K42" location="'24.P&amp;L'!A1" display="'24.P&amp;L'!A1"/>
    <hyperlink ref="K43" location="'25.BalSheet'!A1" display="'25.BalSheet'!A1"/>
    <hyperlink ref="K44" location="'26.CashFlow'!A1" display="'26.CashFlow'!A1"/>
    <hyperlink ref="K45" location="'27.Legend'!A1" display="'27.Legend'!A1"/>
    <hyperlink ref="B42:J42" location="'24.P&amp;L'!A1" display="Consolidated income statement"/>
    <hyperlink ref="B43:J43" location="'25.BalSheet'!A1" display="Consolidated balance sheet"/>
    <hyperlink ref="B44:J44" location="'26.CashFlow'!A1" display="Consolidated cash flow statement"/>
    <hyperlink ref="B45:J45" location="'27.Legend'!A1" display="Legend of terms used"/>
  </hyperlinks>
  <printOptions/>
  <pageMargins left="0.75" right="0.75" top="0.67" bottom="1" header="0.5" footer="0.5"/>
  <pageSetup fitToHeight="1" fitToWidth="1" horizontalDpi="600" verticalDpi="600" orientation="landscape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G31"/>
  <sheetViews>
    <sheetView zoomScale="70" zoomScaleNormal="70" zoomScalePageLayoutView="0" workbookViewId="0" topLeftCell="A1">
      <pane xSplit="3" ySplit="2" topLeftCell="D3" activePane="bottomRight" state="frozen"/>
      <selection pane="topLeft" activeCell="V22" sqref="V22"/>
      <selection pane="topRight" activeCell="V22" sqref="V22"/>
      <selection pane="bottomLeft" activeCell="V22" sqref="V22"/>
      <selection pane="bottomRight" activeCell="R1" sqref="R1:R16384"/>
    </sheetView>
  </sheetViews>
  <sheetFormatPr defaultColWidth="9.140625" defaultRowHeight="12.75" outlineLevelCol="1"/>
  <cols>
    <col min="1" max="1" width="2.140625" style="22" customWidth="1"/>
    <col min="2" max="2" width="2.57421875" style="22" customWidth="1"/>
    <col min="3" max="3" width="28.28125" style="10" customWidth="1"/>
    <col min="4" max="4" width="11.57421875" style="76" hidden="1" customWidth="1" outlineLevel="1"/>
    <col min="5" max="7" width="11.57421875" style="75" hidden="1" customWidth="1" outlineLevel="1"/>
    <col min="8" max="8" width="2.8515625" style="75" hidden="1" customWidth="1" outlineLevel="1"/>
    <col min="9" max="9" width="11.140625" style="75" hidden="1" customWidth="1" outlineLevel="1"/>
    <col min="10" max="10" width="11.57421875" style="75" hidden="1" customWidth="1" outlineLevel="1"/>
    <col min="11" max="16" width="11.28125" style="75" hidden="1" customWidth="1" outlineLevel="1"/>
    <col min="17" max="18" width="11.28125" style="75" hidden="1" customWidth="1" outlineLevel="1" collapsed="1"/>
    <col min="19" max="19" width="11.28125" style="75" customWidth="1" collapsed="1"/>
    <col min="20" max="22" width="11.28125" style="75" customWidth="1"/>
    <col min="23" max="23" width="11.28125" style="119" customWidth="1"/>
    <col min="24" max="25" width="8.28125" style="75" customWidth="1"/>
    <col min="26" max="26" width="4.00390625" style="21" customWidth="1"/>
    <col min="27" max="27" width="10.421875" style="75" customWidth="1"/>
    <col min="28" max="28" width="11.421875" style="119" bestFit="1" customWidth="1"/>
    <col min="29" max="29" width="10.7109375" style="75" customWidth="1"/>
    <col min="30" max="16384" width="9.140625" style="22" customWidth="1"/>
  </cols>
  <sheetData>
    <row r="1" spans="1:29" s="42" customFormat="1" ht="20.25">
      <c r="A1" s="41" t="s">
        <v>21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43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14.2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408"/>
      <c r="X3" s="17"/>
      <c r="Y3" s="17"/>
      <c r="AA3" s="17"/>
      <c r="AB3" s="125"/>
      <c r="AC3" s="17"/>
    </row>
    <row r="4" spans="1:29" s="24" customFormat="1" ht="14.25" customHeight="1">
      <c r="A4" s="40" t="s">
        <v>224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408"/>
      <c r="X4" s="17"/>
      <c r="Y4" s="17"/>
      <c r="AA4" s="172"/>
      <c r="AB4" s="408"/>
      <c r="AC4" s="17"/>
    </row>
    <row r="5" spans="1:29" s="18" customFormat="1" ht="15">
      <c r="A5" s="31" t="s">
        <v>21</v>
      </c>
      <c r="D5" s="17">
        <v>169858</v>
      </c>
      <c r="E5" s="17">
        <v>183432</v>
      </c>
      <c r="F5" s="17">
        <v>193692</v>
      </c>
      <c r="G5" s="17">
        <v>225346</v>
      </c>
      <c r="H5" s="17"/>
      <c r="I5" s="17">
        <v>179818</v>
      </c>
      <c r="J5" s="17">
        <v>179033</v>
      </c>
      <c r="K5" s="17">
        <v>180185</v>
      </c>
      <c r="L5" s="17">
        <v>183432</v>
      </c>
      <c r="M5" s="17">
        <v>181560</v>
      </c>
      <c r="N5" s="17">
        <v>183929</v>
      </c>
      <c r="O5" s="17">
        <v>185211</v>
      </c>
      <c r="P5" s="17">
        <v>193692</v>
      </c>
      <c r="Q5" s="17">
        <v>199536</v>
      </c>
      <c r="R5" s="17">
        <v>210536</v>
      </c>
      <c r="S5" s="17">
        <v>219714</v>
      </c>
      <c r="T5" s="17">
        <v>225346</v>
      </c>
      <c r="U5" s="17">
        <v>232186</v>
      </c>
      <c r="V5" s="17">
        <v>230566</v>
      </c>
      <c r="W5" s="125">
        <f>AB5</f>
        <v>240178</v>
      </c>
      <c r="X5" s="17">
        <f>IF(AND(W5=0,V5=0),0,IF(OR(AND(W5&gt;0,V5&lt;=0),AND(W5&lt;0,V5&gt;=0)),"nm",IF(AND(W5&lt;0,V5&lt;0),IF(-(W5/V5-1)*100&lt;-100,"(&gt;100)",-(W5/V5-1)*100),IF((W5/V5-1)*100&gt;100,"&gt;100",(W5/V5-1)*100))))</f>
        <v>4.168871386067341</v>
      </c>
      <c r="Y5" s="17">
        <f aca="true" t="shared" si="0" ref="Y5:Y25">IF(AND(W5=0,S5=0),0,IF(OR(AND(W5&gt;0,S5&lt;=0),AND(W5&lt;0,S5&gt;=0)),"nm",IF(AND(W5&lt;0,S5&lt;0),IF(-(W5/S5-1)*100&lt;-100,"(&gt;100)",-(W5/S5-1)*100),IF((W5/S5-1)*100&gt;100,"&gt;100",(W5/S5-1)*100))))</f>
        <v>9.313926285989972</v>
      </c>
      <c r="Z5" s="15"/>
      <c r="AA5" s="17">
        <v>219714</v>
      </c>
      <c r="AB5" s="433">
        <v>240178</v>
      </c>
      <c r="AC5" s="17">
        <f>IF(AND(AB5=0,AA5=0),0,IF(OR(AND(AB5&gt;0,AA5&lt;=0),AND(AB5&lt;0,AA5&gt;=0)),"nm",IF(AND(AB5&lt;0,AA5&lt;0),IF(-(AB5/AA5-1)*100&lt;-100,"(&gt;100)",-(AB5/AA5-1)*100),IF((AB5/AA5-1)*100&gt;100,"&gt;100",(AB5/AA5-1)*100))))</f>
        <v>9.313926285989972</v>
      </c>
    </row>
    <row r="6" spans="2:29" s="18" customFormat="1" ht="15">
      <c r="B6" s="31" t="s">
        <v>100</v>
      </c>
      <c r="D6" s="17">
        <v>93957</v>
      </c>
      <c r="E6" s="17">
        <v>103842</v>
      </c>
      <c r="F6" s="17">
        <v>112228</v>
      </c>
      <c r="G6" s="17">
        <v>122992</v>
      </c>
      <c r="H6" s="17"/>
      <c r="I6" s="17">
        <v>98356</v>
      </c>
      <c r="J6" s="17">
        <f>J7+J8+J9+J10</f>
        <v>99415</v>
      </c>
      <c r="K6" s="17">
        <v>99475</v>
      </c>
      <c r="L6" s="17">
        <v>103842</v>
      </c>
      <c r="M6" s="17">
        <v>104748</v>
      </c>
      <c r="N6" s="17">
        <v>105209</v>
      </c>
      <c r="O6" s="17">
        <v>105672</v>
      </c>
      <c r="P6" s="17">
        <v>112228</v>
      </c>
      <c r="Q6" s="17">
        <v>115409</v>
      </c>
      <c r="R6" s="17">
        <v>119723</v>
      </c>
      <c r="S6" s="17">
        <v>120913</v>
      </c>
      <c r="T6" s="17">
        <v>122992</v>
      </c>
      <c r="U6" s="17">
        <v>126767</v>
      </c>
      <c r="V6" s="17">
        <v>124091</v>
      </c>
      <c r="W6" s="125">
        <f aca="true" t="shared" si="1" ref="W6:W25">AB6</f>
        <v>129199</v>
      </c>
      <c r="X6" s="17">
        <f aca="true" t="shared" si="2" ref="X6:X25">IF(AND(W6=0,V6=0),0,IF(OR(AND(W6&gt;0,V6&lt;=0),AND(W6&lt;0,V6&gt;=0)),"nm",IF(AND(W6&lt;0,V6&lt;0),IF(-(W6/V6-1)*100&lt;-100,"(&gt;100)",-(W6/V6-1)*100),IF((W6/V6-1)*100&gt;100,"&gt;100",(W6/V6-1)*100))))</f>
        <v>4.116333980707698</v>
      </c>
      <c r="Y6" s="17">
        <f t="shared" si="0"/>
        <v>6.8528611480982216</v>
      </c>
      <c r="Z6" s="15"/>
      <c r="AA6" s="17">
        <v>120913</v>
      </c>
      <c r="AB6" s="480">
        <v>129199</v>
      </c>
      <c r="AC6" s="17">
        <f aca="true" t="shared" si="3" ref="AC6:AC11">IF(AND(AB6=0,AA6=0),0,IF(OR(AND(AB6&gt;0,AA6&lt;=0),AND(AB6&lt;0,AA6&gt;=0)),"nm",IF(AND(AB6&lt;0,AA6&lt;0),IF(-(AB6/AA6-1)*100&lt;-100,"(&gt;100)",-(AB6/AA6-1)*100),IF((AB6/AA6-1)*100&gt;100,"&gt;100",(AB6/AA6-1)*100))))</f>
        <v>6.8528611480982216</v>
      </c>
    </row>
    <row r="7" spans="2:33" ht="15">
      <c r="B7" s="36"/>
      <c r="C7" s="22" t="s">
        <v>112</v>
      </c>
      <c r="D7" s="75">
        <v>20645</v>
      </c>
      <c r="E7" s="75">
        <v>20617</v>
      </c>
      <c r="F7" s="75">
        <v>20081</v>
      </c>
      <c r="G7" s="75">
        <v>17701</v>
      </c>
      <c r="I7" s="75">
        <v>19692</v>
      </c>
      <c r="J7" s="75">
        <v>18616</v>
      </c>
      <c r="K7" s="75">
        <v>18358</v>
      </c>
      <c r="L7" s="75">
        <v>20617</v>
      </c>
      <c r="M7" s="75">
        <v>18691</v>
      </c>
      <c r="N7" s="75">
        <v>17921</v>
      </c>
      <c r="O7" s="75">
        <v>16473</v>
      </c>
      <c r="P7" s="75">
        <v>20081</v>
      </c>
      <c r="Q7" s="75">
        <v>20078</v>
      </c>
      <c r="R7" s="75">
        <v>20787</v>
      </c>
      <c r="S7" s="75">
        <v>19793</v>
      </c>
      <c r="T7" s="75">
        <v>17701</v>
      </c>
      <c r="U7" s="75">
        <v>19670</v>
      </c>
      <c r="V7" s="75">
        <v>17805</v>
      </c>
      <c r="W7" s="119">
        <f t="shared" si="1"/>
        <v>20310</v>
      </c>
      <c r="X7" s="75">
        <f t="shared" si="2"/>
        <v>14.06908171861836</v>
      </c>
      <c r="Y7" s="75">
        <f t="shared" si="0"/>
        <v>2.612034557671894</v>
      </c>
      <c r="AA7" s="75">
        <v>19793</v>
      </c>
      <c r="AB7" s="378">
        <v>20310</v>
      </c>
      <c r="AC7" s="75">
        <f t="shared" si="3"/>
        <v>2.612034557671894</v>
      </c>
      <c r="AD7" s="18"/>
      <c r="AE7" s="18"/>
      <c r="AF7" s="18"/>
      <c r="AG7" s="18"/>
    </row>
    <row r="8" spans="2:33" ht="15">
      <c r="B8" s="36"/>
      <c r="C8" s="22" t="s">
        <v>113</v>
      </c>
      <c r="D8" s="75">
        <v>62068</v>
      </c>
      <c r="E8" s="75">
        <v>69160</v>
      </c>
      <c r="F8" s="75">
        <v>76417</v>
      </c>
      <c r="G8" s="75">
        <v>86065</v>
      </c>
      <c r="I8" s="75">
        <v>65803</v>
      </c>
      <c r="J8" s="75">
        <v>66680</v>
      </c>
      <c r="K8" s="75">
        <v>67186</v>
      </c>
      <c r="L8" s="75">
        <v>69160</v>
      </c>
      <c r="M8" s="75">
        <v>71473</v>
      </c>
      <c r="N8" s="75">
        <v>72073</v>
      </c>
      <c r="O8" s="75">
        <v>74068</v>
      </c>
      <c r="P8" s="75">
        <v>76417</v>
      </c>
      <c r="Q8" s="75">
        <v>78983</v>
      </c>
      <c r="R8" s="75">
        <v>81169</v>
      </c>
      <c r="S8" s="75">
        <v>82657</v>
      </c>
      <c r="T8" s="75">
        <v>86065</v>
      </c>
      <c r="U8" s="75">
        <v>87762</v>
      </c>
      <c r="V8" s="75">
        <v>87169</v>
      </c>
      <c r="W8" s="119">
        <f t="shared" si="1"/>
        <v>88839</v>
      </c>
      <c r="X8" s="75">
        <f t="shared" si="2"/>
        <v>1.915818697013849</v>
      </c>
      <c r="Y8" s="75">
        <f t="shared" si="0"/>
        <v>7.47910037867332</v>
      </c>
      <c r="AA8" s="75">
        <v>82657</v>
      </c>
      <c r="AB8" s="378">
        <v>88839</v>
      </c>
      <c r="AC8" s="75">
        <f>IF(AND(AB8=0,AA8=0),0,IF(OR(AND(AB8&gt;0,AA8&lt;=0),AND(AB8&lt;0,AA8&gt;=0)),"nm",IF(AND(AB8&lt;0,AA8&lt;0),IF(-(AB8/AA8-1)*100&lt;-100,"(&gt;100)",-(AB8/AA8-1)*100),IF((AB8/AA8-1)*100&gt;100,"&gt;100",(AB8/AA8-1)*100))))</f>
        <v>7.47910037867332</v>
      </c>
      <c r="AD8" s="18"/>
      <c r="AE8" s="18"/>
      <c r="AF8" s="18"/>
      <c r="AG8" s="18"/>
    </row>
    <row r="9" spans="2:33" ht="15">
      <c r="B9" s="36"/>
      <c r="C9" s="22" t="s">
        <v>114</v>
      </c>
      <c r="D9" s="75">
        <v>10359</v>
      </c>
      <c r="E9" s="75">
        <v>12697</v>
      </c>
      <c r="F9" s="75">
        <v>14916</v>
      </c>
      <c r="G9" s="75">
        <v>18004</v>
      </c>
      <c r="I9" s="75">
        <v>12198</v>
      </c>
      <c r="J9" s="75">
        <v>12742</v>
      </c>
      <c r="K9" s="75">
        <v>12794</v>
      </c>
      <c r="L9" s="75">
        <v>12697</v>
      </c>
      <c r="M9" s="75">
        <v>13213</v>
      </c>
      <c r="N9" s="75">
        <v>14392</v>
      </c>
      <c r="O9" s="75">
        <v>14431</v>
      </c>
      <c r="P9" s="75">
        <v>14916</v>
      </c>
      <c r="Q9" s="75">
        <v>15619</v>
      </c>
      <c r="R9" s="75">
        <v>17143</v>
      </c>
      <c r="S9" s="75">
        <v>17737</v>
      </c>
      <c r="T9" s="75">
        <v>18004</v>
      </c>
      <c r="U9" s="75">
        <v>18568</v>
      </c>
      <c r="V9" s="75">
        <v>18371</v>
      </c>
      <c r="W9" s="119">
        <f t="shared" si="1"/>
        <v>19308</v>
      </c>
      <c r="X9" s="75">
        <f t="shared" si="2"/>
        <v>5.100430025583802</v>
      </c>
      <c r="Y9" s="75">
        <f t="shared" si="0"/>
        <v>8.857191182274349</v>
      </c>
      <c r="AA9" s="75">
        <v>17737</v>
      </c>
      <c r="AB9" s="378">
        <v>19308</v>
      </c>
      <c r="AC9" s="75">
        <f t="shared" si="3"/>
        <v>8.857191182274349</v>
      </c>
      <c r="AD9" s="18"/>
      <c r="AE9" s="18"/>
      <c r="AF9" s="18"/>
      <c r="AG9" s="18"/>
    </row>
    <row r="10" spans="3:33" ht="15">
      <c r="C10" s="33" t="s">
        <v>38</v>
      </c>
      <c r="D10" s="75">
        <v>885</v>
      </c>
      <c r="E10" s="75">
        <v>1368</v>
      </c>
      <c r="F10" s="75">
        <v>814</v>
      </c>
      <c r="G10" s="75">
        <v>1222</v>
      </c>
      <c r="I10" s="75">
        <v>663</v>
      </c>
      <c r="J10" s="75">
        <v>1377</v>
      </c>
      <c r="K10" s="75">
        <v>1137</v>
      </c>
      <c r="L10" s="75">
        <v>1368</v>
      </c>
      <c r="M10" s="75">
        <v>1371</v>
      </c>
      <c r="N10" s="75">
        <v>823</v>
      </c>
      <c r="O10" s="75">
        <v>700</v>
      </c>
      <c r="P10" s="75">
        <v>814</v>
      </c>
      <c r="Q10" s="75">
        <v>729</v>
      </c>
      <c r="R10" s="75">
        <v>624</v>
      </c>
      <c r="S10" s="75">
        <v>726</v>
      </c>
      <c r="T10" s="75">
        <v>1222</v>
      </c>
      <c r="U10" s="75">
        <v>767</v>
      </c>
      <c r="V10" s="75">
        <v>746</v>
      </c>
      <c r="W10" s="119">
        <f t="shared" si="1"/>
        <v>742</v>
      </c>
      <c r="X10" s="75">
        <f t="shared" si="2"/>
        <v>-0.536193029490617</v>
      </c>
      <c r="Y10" s="75">
        <f t="shared" si="0"/>
        <v>2.203856749311295</v>
      </c>
      <c r="AA10" s="75">
        <v>726</v>
      </c>
      <c r="AB10" s="481">
        <v>742</v>
      </c>
      <c r="AC10" s="75">
        <f t="shared" si="3"/>
        <v>2.203856749311295</v>
      </c>
      <c r="AD10" s="18"/>
      <c r="AE10" s="18"/>
      <c r="AF10" s="18"/>
      <c r="AG10" s="18"/>
    </row>
    <row r="11" spans="2:29" s="18" customFormat="1" ht="15">
      <c r="B11" s="18" t="s">
        <v>101</v>
      </c>
      <c r="D11" s="17">
        <v>23536</v>
      </c>
      <c r="E11" s="17">
        <v>23625</v>
      </c>
      <c r="F11" s="17">
        <v>23220</v>
      </c>
      <c r="G11" s="17">
        <v>21733</v>
      </c>
      <c r="H11" s="17"/>
      <c r="I11" s="17">
        <v>25147</v>
      </c>
      <c r="J11" s="17">
        <f>J12+J13+J14+J15</f>
        <v>25414</v>
      </c>
      <c r="K11" s="17">
        <v>25047</v>
      </c>
      <c r="L11" s="17">
        <v>23625</v>
      </c>
      <c r="M11" s="17">
        <v>23195</v>
      </c>
      <c r="N11" s="17">
        <v>23555</v>
      </c>
      <c r="O11" s="17">
        <v>23159</v>
      </c>
      <c r="P11" s="17">
        <v>23220</v>
      </c>
      <c r="Q11" s="17">
        <v>21188</v>
      </c>
      <c r="R11" s="17">
        <v>20217</v>
      </c>
      <c r="S11" s="17">
        <v>23786</v>
      </c>
      <c r="T11" s="17">
        <v>21733</v>
      </c>
      <c r="U11" s="17">
        <v>23408</v>
      </c>
      <c r="V11" s="17">
        <v>21422</v>
      </c>
      <c r="W11" s="125">
        <f t="shared" si="1"/>
        <v>22729</v>
      </c>
      <c r="X11" s="164">
        <f t="shared" si="2"/>
        <v>6.101204369339941</v>
      </c>
      <c r="Y11" s="164">
        <f t="shared" si="0"/>
        <v>-4.443790464979402</v>
      </c>
      <c r="Z11" s="337"/>
      <c r="AA11" s="164">
        <v>23786</v>
      </c>
      <c r="AB11" s="482">
        <v>22729</v>
      </c>
      <c r="AC11" s="17">
        <f t="shared" si="3"/>
        <v>-4.443790464979402</v>
      </c>
    </row>
    <row r="12" spans="2:33" ht="15">
      <c r="B12" s="36"/>
      <c r="C12" s="22" t="s">
        <v>112</v>
      </c>
      <c r="D12" s="75">
        <v>15721</v>
      </c>
      <c r="E12" s="75">
        <v>12285</v>
      </c>
      <c r="F12" s="75">
        <v>12946</v>
      </c>
      <c r="G12" s="75">
        <v>12559</v>
      </c>
      <c r="I12" s="75">
        <v>15579</v>
      </c>
      <c r="J12" s="75">
        <v>14837</v>
      </c>
      <c r="K12" s="75">
        <v>13084</v>
      </c>
      <c r="L12" s="75">
        <v>12285</v>
      </c>
      <c r="M12" s="75">
        <v>12040</v>
      </c>
      <c r="N12" s="75">
        <v>13281</v>
      </c>
      <c r="O12" s="75">
        <v>12427</v>
      </c>
      <c r="P12" s="75">
        <v>12946</v>
      </c>
      <c r="Q12" s="75">
        <v>10801</v>
      </c>
      <c r="R12" s="75">
        <v>10694</v>
      </c>
      <c r="S12" s="75">
        <v>13979</v>
      </c>
      <c r="T12" s="75">
        <v>12559</v>
      </c>
      <c r="U12" s="75">
        <v>14009</v>
      </c>
      <c r="V12" s="75">
        <v>11319</v>
      </c>
      <c r="W12" s="119">
        <f t="shared" si="1"/>
        <v>12694</v>
      </c>
      <c r="X12" s="121">
        <f t="shared" si="2"/>
        <v>12.147716229348893</v>
      </c>
      <c r="Y12" s="121">
        <f t="shared" si="0"/>
        <v>-9.192359968524212</v>
      </c>
      <c r="Z12" s="19"/>
      <c r="AA12" s="121">
        <v>13979</v>
      </c>
      <c r="AB12" s="378">
        <v>12694</v>
      </c>
      <c r="AC12" s="75">
        <f>IF(AND(AB12=0,AA12=0),0,IF(OR(AND(AB12&gt;0,AA12&lt;=0),AND(AB12&lt;0,AA12&gt;=0)),"nm",IF(AND(AB12&lt;0,AA12&lt;0),IF(-(AB12/AA12-1)*100&lt;-100,"(&gt;100)",-(AB12/AA12-1)*100),IF((AB12/AA12-1)*100&gt;100,"&gt;100",(AB12/AA12-1)*100))))</f>
        <v>-9.192359968524212</v>
      </c>
      <c r="AD12" s="18"/>
      <c r="AE12" s="18"/>
      <c r="AF12" s="18"/>
      <c r="AG12" s="18"/>
    </row>
    <row r="13" spans="2:33" ht="15">
      <c r="B13" s="36"/>
      <c r="C13" s="22" t="s">
        <v>113</v>
      </c>
      <c r="D13" s="75">
        <v>5030</v>
      </c>
      <c r="E13" s="75">
        <v>7932</v>
      </c>
      <c r="F13" s="75">
        <v>7082</v>
      </c>
      <c r="G13" s="75">
        <v>5693</v>
      </c>
      <c r="I13" s="75">
        <v>6537</v>
      </c>
      <c r="J13" s="75">
        <v>7081</v>
      </c>
      <c r="K13" s="75">
        <v>8001</v>
      </c>
      <c r="L13" s="75">
        <v>7932</v>
      </c>
      <c r="M13" s="75">
        <v>7526</v>
      </c>
      <c r="N13" s="75">
        <v>6942</v>
      </c>
      <c r="O13" s="75">
        <v>6902</v>
      </c>
      <c r="P13" s="75">
        <v>7082</v>
      </c>
      <c r="Q13" s="75">
        <v>6622</v>
      </c>
      <c r="R13" s="75">
        <v>6263</v>
      </c>
      <c r="S13" s="75">
        <v>6202</v>
      </c>
      <c r="T13" s="75">
        <v>5693</v>
      </c>
      <c r="U13" s="75">
        <v>5578</v>
      </c>
      <c r="V13" s="75">
        <v>6227</v>
      </c>
      <c r="W13" s="119">
        <f t="shared" si="1"/>
        <v>5858</v>
      </c>
      <c r="X13" s="121">
        <f t="shared" si="2"/>
        <v>-5.925806969648306</v>
      </c>
      <c r="Y13" s="121">
        <f t="shared" si="0"/>
        <v>-5.546597871654302</v>
      </c>
      <c r="Z13" s="19"/>
      <c r="AA13" s="121">
        <v>6202</v>
      </c>
      <c r="AB13" s="378">
        <v>5858</v>
      </c>
      <c r="AC13" s="75">
        <f aca="true" t="shared" si="4" ref="AC13:AC25">IF(AND(AB13=0,AA13=0),0,IF(OR(AND(AB13&gt;0,AA13&lt;=0),AND(AB13&lt;0,AA13&gt;=0)),"nm",IF(AND(AB13&lt;0,AA13&lt;0),IF(-(AB13/AA13-1)*100&lt;-100,"(&gt;100)",-(AB13/AA13-1)*100),IF((AB13/AA13-1)*100&gt;100,"&gt;100",(AB13/AA13-1)*100))))</f>
        <v>-5.546597871654302</v>
      </c>
      <c r="AD13" s="18"/>
      <c r="AE13" s="18"/>
      <c r="AF13" s="18"/>
      <c r="AG13" s="18"/>
    </row>
    <row r="14" spans="2:33" ht="15">
      <c r="B14" s="36"/>
      <c r="C14" s="22" t="s">
        <v>114</v>
      </c>
      <c r="D14" s="75">
        <v>2211</v>
      </c>
      <c r="E14" s="75">
        <v>3254</v>
      </c>
      <c r="F14" s="75">
        <v>3081</v>
      </c>
      <c r="G14" s="75">
        <v>3143</v>
      </c>
      <c r="I14" s="75">
        <v>2702</v>
      </c>
      <c r="J14" s="75">
        <v>3046</v>
      </c>
      <c r="K14" s="75">
        <v>3609</v>
      </c>
      <c r="L14" s="75">
        <v>3254</v>
      </c>
      <c r="M14" s="75">
        <v>3477</v>
      </c>
      <c r="N14" s="75">
        <v>3252</v>
      </c>
      <c r="O14" s="75">
        <v>3666</v>
      </c>
      <c r="P14" s="75">
        <v>3081</v>
      </c>
      <c r="Q14" s="75">
        <v>3261</v>
      </c>
      <c r="R14" s="75">
        <v>2929</v>
      </c>
      <c r="S14" s="75">
        <v>3153</v>
      </c>
      <c r="T14" s="75">
        <v>3143</v>
      </c>
      <c r="U14" s="75">
        <v>3451</v>
      </c>
      <c r="V14" s="75">
        <v>3700</v>
      </c>
      <c r="W14" s="119">
        <f t="shared" si="1"/>
        <v>3869</v>
      </c>
      <c r="X14" s="121">
        <f t="shared" si="2"/>
        <v>4.567567567567576</v>
      </c>
      <c r="Y14" s="121">
        <f t="shared" si="0"/>
        <v>22.708531557247056</v>
      </c>
      <c r="Z14" s="19"/>
      <c r="AA14" s="121">
        <v>3153</v>
      </c>
      <c r="AB14" s="378">
        <v>3869</v>
      </c>
      <c r="AC14" s="75">
        <f>IF(AND(AB14=0,AA14=0),0,IF(OR(AND(AB14&gt;0,AA14&lt;=0),AND(AB14&lt;0,AA14&gt;=0)),"nm",IF(AND(AB14&lt;0,AA14&lt;0),IF(-(AB14/AA14-1)*100&lt;-100,"(&gt;100)",-(AB14/AA14-1)*100),IF((AB14/AA14-1)*100&gt;100,"&gt;100",(AB14/AA14-1)*100))))</f>
        <v>22.708531557247056</v>
      </c>
      <c r="AD14" s="18"/>
      <c r="AE14" s="18"/>
      <c r="AF14" s="18"/>
      <c r="AG14" s="18"/>
    </row>
    <row r="15" spans="3:33" ht="15">
      <c r="C15" s="33" t="s">
        <v>38</v>
      </c>
      <c r="D15" s="75">
        <v>574</v>
      </c>
      <c r="E15" s="75">
        <v>154</v>
      </c>
      <c r="F15" s="75">
        <v>111</v>
      </c>
      <c r="G15" s="75">
        <v>338</v>
      </c>
      <c r="I15" s="75">
        <v>329</v>
      </c>
      <c r="J15" s="75">
        <v>450</v>
      </c>
      <c r="K15" s="75">
        <v>353</v>
      </c>
      <c r="L15" s="75">
        <v>154</v>
      </c>
      <c r="M15" s="75">
        <v>152</v>
      </c>
      <c r="N15" s="75">
        <v>80</v>
      </c>
      <c r="O15" s="75">
        <v>164</v>
      </c>
      <c r="P15" s="75">
        <v>111</v>
      </c>
      <c r="Q15" s="75">
        <v>504</v>
      </c>
      <c r="R15" s="75">
        <v>331</v>
      </c>
      <c r="S15" s="75">
        <v>452</v>
      </c>
      <c r="T15" s="75">
        <v>338</v>
      </c>
      <c r="U15" s="75">
        <v>370</v>
      </c>
      <c r="V15" s="75">
        <v>176</v>
      </c>
      <c r="W15" s="119">
        <f t="shared" si="1"/>
        <v>308</v>
      </c>
      <c r="X15" s="121">
        <f t="shared" si="2"/>
        <v>75</v>
      </c>
      <c r="Y15" s="121">
        <f t="shared" si="0"/>
        <v>-31.85840707964602</v>
      </c>
      <c r="Z15" s="19"/>
      <c r="AA15" s="121">
        <v>452</v>
      </c>
      <c r="AB15" s="481">
        <v>308</v>
      </c>
      <c r="AC15" s="75">
        <f t="shared" si="4"/>
        <v>-31.85840707964602</v>
      </c>
      <c r="AD15" s="18"/>
      <c r="AE15" s="18"/>
      <c r="AF15" s="18"/>
      <c r="AG15" s="18"/>
    </row>
    <row r="16" spans="2:33" s="24" customFormat="1" ht="14.25" customHeight="1">
      <c r="B16" s="24" t="s">
        <v>102</v>
      </c>
      <c r="D16" s="17">
        <v>28247</v>
      </c>
      <c r="E16" s="17">
        <v>29018</v>
      </c>
      <c r="F16" s="17">
        <v>30022</v>
      </c>
      <c r="G16" s="17">
        <v>40336</v>
      </c>
      <c r="H16" s="17"/>
      <c r="I16" s="17">
        <v>30615</v>
      </c>
      <c r="J16" s="17">
        <f>J17+J18+J19+J20</f>
        <v>29013</v>
      </c>
      <c r="K16" s="17">
        <v>30523</v>
      </c>
      <c r="L16" s="17">
        <v>29018</v>
      </c>
      <c r="M16" s="17">
        <v>27282</v>
      </c>
      <c r="N16" s="17">
        <v>26104</v>
      </c>
      <c r="O16" s="17">
        <v>28699</v>
      </c>
      <c r="P16" s="17">
        <v>30022</v>
      </c>
      <c r="Q16" s="17">
        <v>29111</v>
      </c>
      <c r="R16" s="17">
        <v>33868</v>
      </c>
      <c r="S16" s="17">
        <v>34019</v>
      </c>
      <c r="T16" s="17">
        <v>40336</v>
      </c>
      <c r="U16" s="17">
        <v>43177</v>
      </c>
      <c r="V16" s="17">
        <v>43603</v>
      </c>
      <c r="W16" s="125">
        <f t="shared" si="1"/>
        <v>48353</v>
      </c>
      <c r="X16" s="17">
        <f t="shared" si="2"/>
        <v>10.893745843175928</v>
      </c>
      <c r="Y16" s="17">
        <f t="shared" si="0"/>
        <v>42.13527734501308</v>
      </c>
      <c r="AA16" s="17">
        <v>34019</v>
      </c>
      <c r="AB16" s="480">
        <v>48353</v>
      </c>
      <c r="AC16" s="17">
        <f>IF(AND(AB16=0,AA16=0),0,IF(OR(AND(AB16&gt;0,AA16&lt;=0),AND(AB16&lt;0,AA16&gt;=0)),"nm",IF(AND(AB16&lt;0,AA16&lt;0),IF(-(AB16/AA16-1)*100&lt;-100,"(&gt;100)",-(AB16/AA16-1)*100),IF((AB16/AA16-1)*100&gt;100,"&gt;100",(AB16/AA16-1)*100))))</f>
        <v>42.13527734501308</v>
      </c>
      <c r="AD16" s="18"/>
      <c r="AE16" s="18"/>
      <c r="AF16" s="18"/>
      <c r="AG16" s="18"/>
    </row>
    <row r="17" spans="2:33" ht="15">
      <c r="B17" s="36"/>
      <c r="C17" s="22" t="s">
        <v>112</v>
      </c>
      <c r="D17" s="75">
        <v>19365</v>
      </c>
      <c r="E17" s="75">
        <v>14912</v>
      </c>
      <c r="F17" s="75">
        <v>16064</v>
      </c>
      <c r="G17" s="75">
        <v>20590</v>
      </c>
      <c r="I17" s="75">
        <v>19926</v>
      </c>
      <c r="J17" s="75">
        <v>18737</v>
      </c>
      <c r="K17" s="75">
        <v>17371</v>
      </c>
      <c r="L17" s="75">
        <v>14912</v>
      </c>
      <c r="M17" s="75">
        <v>14490</v>
      </c>
      <c r="N17" s="75">
        <v>13185</v>
      </c>
      <c r="O17" s="75">
        <v>15969</v>
      </c>
      <c r="P17" s="75">
        <v>16064</v>
      </c>
      <c r="Q17" s="75">
        <v>15187</v>
      </c>
      <c r="R17" s="75">
        <v>16134</v>
      </c>
      <c r="S17" s="75">
        <v>17149</v>
      </c>
      <c r="T17" s="75">
        <v>20590</v>
      </c>
      <c r="U17" s="75">
        <v>23525</v>
      </c>
      <c r="V17" s="75">
        <v>22021</v>
      </c>
      <c r="W17" s="119">
        <f t="shared" si="1"/>
        <v>24119</v>
      </c>
      <c r="X17" s="75">
        <f t="shared" si="2"/>
        <v>9.527269424640107</v>
      </c>
      <c r="Y17" s="75">
        <f t="shared" si="0"/>
        <v>40.643769315995094</v>
      </c>
      <c r="AA17" s="75">
        <v>17149</v>
      </c>
      <c r="AB17" s="378">
        <v>24119</v>
      </c>
      <c r="AC17" s="75">
        <f>IF(AND(AB17=0,AA17=0),0,IF(OR(AND(AB17&gt;0,AA17&lt;=0),AND(AB17&lt;0,AA17&gt;=0)),"nm",IF(AND(AB17&lt;0,AA17&lt;0),IF(-(AB17/AA17-1)*100&lt;-100,"(&gt;100)",-(AB17/AA17-1)*100),IF((AB17/AA17-1)*100&gt;100,"&gt;100",(AB17/AA17-1)*100))))</f>
        <v>40.643769315995094</v>
      </c>
      <c r="AD17" s="18"/>
      <c r="AE17" s="18"/>
      <c r="AF17" s="18"/>
      <c r="AG17" s="18"/>
    </row>
    <row r="18" spans="2:33" ht="15">
      <c r="B18" s="36"/>
      <c r="C18" s="22" t="s">
        <v>113</v>
      </c>
      <c r="D18" s="75">
        <v>2040</v>
      </c>
      <c r="E18" s="75">
        <v>3468</v>
      </c>
      <c r="F18" s="75">
        <v>3255</v>
      </c>
      <c r="G18" s="75">
        <v>3206</v>
      </c>
      <c r="I18" s="75">
        <v>2607</v>
      </c>
      <c r="J18" s="75">
        <v>2878</v>
      </c>
      <c r="K18" s="75">
        <v>3484</v>
      </c>
      <c r="L18" s="75">
        <v>3468</v>
      </c>
      <c r="M18" s="75">
        <v>3412</v>
      </c>
      <c r="N18" s="75">
        <v>3193</v>
      </c>
      <c r="O18" s="75">
        <v>3244</v>
      </c>
      <c r="P18" s="75">
        <v>3255</v>
      </c>
      <c r="Q18" s="75">
        <v>3218</v>
      </c>
      <c r="R18" s="75">
        <v>2925</v>
      </c>
      <c r="S18" s="75">
        <v>2849</v>
      </c>
      <c r="T18" s="75">
        <v>3206</v>
      </c>
      <c r="U18" s="75">
        <v>3355</v>
      </c>
      <c r="V18" s="75">
        <v>3345</v>
      </c>
      <c r="W18" s="119">
        <f t="shared" si="1"/>
        <v>4422</v>
      </c>
      <c r="X18" s="75">
        <f t="shared" si="2"/>
        <v>32.19730941704035</v>
      </c>
      <c r="Y18" s="75">
        <f t="shared" si="0"/>
        <v>55.21235521235521</v>
      </c>
      <c r="AA18" s="75">
        <v>2849</v>
      </c>
      <c r="AB18" s="378">
        <v>4422</v>
      </c>
      <c r="AC18" s="75">
        <f t="shared" si="4"/>
        <v>55.21235521235521</v>
      </c>
      <c r="AD18" s="18"/>
      <c r="AE18" s="18"/>
      <c r="AF18" s="18"/>
      <c r="AG18" s="18"/>
    </row>
    <row r="19" spans="2:33" ht="15">
      <c r="B19" s="36"/>
      <c r="C19" s="22" t="s">
        <v>114</v>
      </c>
      <c r="D19" s="75">
        <v>5982</v>
      </c>
      <c r="E19" s="75">
        <v>8846</v>
      </c>
      <c r="F19" s="75">
        <v>9777</v>
      </c>
      <c r="G19" s="75">
        <v>13494</v>
      </c>
      <c r="I19" s="75">
        <v>7309</v>
      </c>
      <c r="J19" s="75">
        <v>6853</v>
      </c>
      <c r="K19" s="75">
        <v>8231</v>
      </c>
      <c r="L19" s="75">
        <v>8846</v>
      </c>
      <c r="M19" s="75">
        <v>7253</v>
      </c>
      <c r="N19" s="75">
        <v>7053</v>
      </c>
      <c r="O19" s="75">
        <v>7815</v>
      </c>
      <c r="P19" s="75">
        <v>9777</v>
      </c>
      <c r="Q19" s="75">
        <v>8965</v>
      </c>
      <c r="R19" s="75">
        <v>12767</v>
      </c>
      <c r="S19" s="75">
        <v>12813</v>
      </c>
      <c r="T19" s="75">
        <v>13494</v>
      </c>
      <c r="U19" s="75">
        <v>12929</v>
      </c>
      <c r="V19" s="75">
        <v>13629</v>
      </c>
      <c r="W19" s="119">
        <f t="shared" si="1"/>
        <v>15620</v>
      </c>
      <c r="X19" s="75">
        <f t="shared" si="2"/>
        <v>14.608555286521385</v>
      </c>
      <c r="Y19" s="75">
        <f t="shared" si="0"/>
        <v>21.907437758526505</v>
      </c>
      <c r="AA19" s="75">
        <v>12813</v>
      </c>
      <c r="AB19" s="378">
        <v>15620</v>
      </c>
      <c r="AC19" s="75">
        <f t="shared" si="4"/>
        <v>21.907437758526505</v>
      </c>
      <c r="AD19" s="18"/>
      <c r="AE19" s="18"/>
      <c r="AF19" s="18"/>
      <c r="AG19" s="18"/>
    </row>
    <row r="20" spans="3:33" ht="15">
      <c r="C20" s="33" t="s">
        <v>38</v>
      </c>
      <c r="D20" s="75">
        <v>860</v>
      </c>
      <c r="E20" s="75">
        <v>1792</v>
      </c>
      <c r="F20" s="75">
        <v>926</v>
      </c>
      <c r="G20" s="75">
        <v>3046</v>
      </c>
      <c r="I20" s="75">
        <v>773</v>
      </c>
      <c r="J20" s="75">
        <v>545</v>
      </c>
      <c r="K20" s="75">
        <v>1437</v>
      </c>
      <c r="L20" s="75">
        <v>1792</v>
      </c>
      <c r="M20" s="75">
        <v>2127</v>
      </c>
      <c r="N20" s="75">
        <v>2673</v>
      </c>
      <c r="O20" s="75">
        <v>1671</v>
      </c>
      <c r="P20" s="75">
        <v>926</v>
      </c>
      <c r="Q20" s="75">
        <v>1741</v>
      </c>
      <c r="R20" s="75">
        <v>2042</v>
      </c>
      <c r="S20" s="75">
        <v>1208</v>
      </c>
      <c r="T20" s="75">
        <v>3046</v>
      </c>
      <c r="U20" s="75">
        <v>3368</v>
      </c>
      <c r="V20" s="75">
        <v>4608</v>
      </c>
      <c r="W20" s="119">
        <f t="shared" si="1"/>
        <v>4192</v>
      </c>
      <c r="X20" s="75">
        <f t="shared" si="2"/>
        <v>-9.027777777777779</v>
      </c>
      <c r="Y20" s="75" t="str">
        <f t="shared" si="0"/>
        <v>&gt;100</v>
      </c>
      <c r="AA20" s="75">
        <v>1208</v>
      </c>
      <c r="AB20" s="378">
        <v>4192</v>
      </c>
      <c r="AC20" s="75" t="str">
        <f t="shared" si="4"/>
        <v>&gt;100</v>
      </c>
      <c r="AD20" s="18"/>
      <c r="AE20" s="18"/>
      <c r="AF20" s="18"/>
      <c r="AG20" s="18"/>
    </row>
    <row r="21" spans="2:29" s="18" customFormat="1" ht="15">
      <c r="B21" s="18" t="s">
        <v>38</v>
      </c>
      <c r="D21" s="17">
        <v>24118</v>
      </c>
      <c r="E21" s="17">
        <v>26947</v>
      </c>
      <c r="F21" s="17">
        <v>28222</v>
      </c>
      <c r="G21" s="17">
        <v>40285</v>
      </c>
      <c r="H21" s="17"/>
      <c r="I21" s="17">
        <v>25700</v>
      </c>
      <c r="J21" s="17">
        <f>J22+J23+J24+J25</f>
        <v>25191</v>
      </c>
      <c r="K21" s="17">
        <v>25140</v>
      </c>
      <c r="L21" s="17">
        <v>26947</v>
      </c>
      <c r="M21" s="17">
        <v>26335</v>
      </c>
      <c r="N21" s="17">
        <v>29061</v>
      </c>
      <c r="O21" s="17">
        <v>27681</v>
      </c>
      <c r="P21" s="17">
        <v>28222</v>
      </c>
      <c r="Q21" s="17">
        <v>33828</v>
      </c>
      <c r="R21" s="17">
        <v>36728</v>
      </c>
      <c r="S21" s="17">
        <v>40996</v>
      </c>
      <c r="T21" s="17">
        <v>40285</v>
      </c>
      <c r="U21" s="17">
        <v>38834</v>
      </c>
      <c r="V21" s="17">
        <v>41450</v>
      </c>
      <c r="W21" s="125">
        <f t="shared" si="1"/>
        <v>39897</v>
      </c>
      <c r="X21" s="164">
        <f t="shared" si="2"/>
        <v>-3.7466827503015665</v>
      </c>
      <c r="Y21" s="164">
        <f t="shared" si="0"/>
        <v>-2.680749341399158</v>
      </c>
      <c r="Z21" s="337"/>
      <c r="AA21" s="164">
        <v>40996</v>
      </c>
      <c r="AB21" s="480">
        <v>39897</v>
      </c>
      <c r="AC21" s="17">
        <f t="shared" si="4"/>
        <v>-2.680749341399158</v>
      </c>
    </row>
    <row r="22" spans="2:33" ht="15">
      <c r="B22" s="36"/>
      <c r="C22" s="22" t="s">
        <v>112</v>
      </c>
      <c r="D22" s="75">
        <v>20043</v>
      </c>
      <c r="E22" s="75">
        <v>20441</v>
      </c>
      <c r="F22" s="75">
        <v>22289</v>
      </c>
      <c r="G22" s="75">
        <v>32072</v>
      </c>
      <c r="I22" s="75">
        <v>20693</v>
      </c>
      <c r="J22" s="75">
        <v>19836</v>
      </c>
      <c r="K22" s="75">
        <v>19438</v>
      </c>
      <c r="L22" s="75">
        <v>20441</v>
      </c>
      <c r="M22" s="75">
        <v>19405</v>
      </c>
      <c r="N22" s="75">
        <v>22636</v>
      </c>
      <c r="O22" s="75">
        <v>21725</v>
      </c>
      <c r="P22" s="75">
        <v>22289</v>
      </c>
      <c r="Q22" s="75">
        <v>27755</v>
      </c>
      <c r="R22" s="75">
        <v>29801</v>
      </c>
      <c r="S22" s="75">
        <v>31625</v>
      </c>
      <c r="T22" s="75">
        <v>32072</v>
      </c>
      <c r="U22" s="75">
        <v>31025</v>
      </c>
      <c r="V22" s="75">
        <v>34513</v>
      </c>
      <c r="W22" s="119">
        <f t="shared" si="1"/>
        <v>32589</v>
      </c>
      <c r="X22" s="121">
        <f t="shared" si="2"/>
        <v>-5.574710978471876</v>
      </c>
      <c r="Y22" s="121">
        <f t="shared" si="0"/>
        <v>3.048221343873525</v>
      </c>
      <c r="Z22" s="19"/>
      <c r="AA22" s="121">
        <v>31625</v>
      </c>
      <c r="AB22" s="378">
        <v>32589</v>
      </c>
      <c r="AC22" s="75">
        <f t="shared" si="4"/>
        <v>3.048221343873525</v>
      </c>
      <c r="AD22" s="18"/>
      <c r="AE22" s="18"/>
      <c r="AF22" s="18"/>
      <c r="AG22" s="18"/>
    </row>
    <row r="23" spans="2:33" ht="15">
      <c r="B23" s="36"/>
      <c r="C23" s="22" t="s">
        <v>113</v>
      </c>
      <c r="D23" s="75">
        <v>1231</v>
      </c>
      <c r="E23" s="75">
        <v>2191</v>
      </c>
      <c r="F23" s="75">
        <v>2035</v>
      </c>
      <c r="G23" s="75">
        <v>2350</v>
      </c>
      <c r="I23" s="75">
        <v>1441</v>
      </c>
      <c r="J23" s="75">
        <v>1615</v>
      </c>
      <c r="K23" s="75">
        <v>1882</v>
      </c>
      <c r="L23" s="75">
        <v>2191</v>
      </c>
      <c r="M23" s="75">
        <v>2124</v>
      </c>
      <c r="N23" s="75">
        <v>1981</v>
      </c>
      <c r="O23" s="75">
        <v>2286</v>
      </c>
      <c r="P23" s="75">
        <v>2035</v>
      </c>
      <c r="Q23" s="75">
        <v>1861</v>
      </c>
      <c r="R23" s="75">
        <v>2041</v>
      </c>
      <c r="S23" s="75">
        <v>2391</v>
      </c>
      <c r="T23" s="75">
        <v>2350</v>
      </c>
      <c r="U23" s="75">
        <v>2127</v>
      </c>
      <c r="V23" s="75">
        <v>2209</v>
      </c>
      <c r="W23" s="119">
        <f t="shared" si="1"/>
        <v>2022</v>
      </c>
      <c r="X23" s="121">
        <f t="shared" si="2"/>
        <v>-8.465368945224084</v>
      </c>
      <c r="Y23" s="121">
        <f t="shared" si="0"/>
        <v>-15.432873274780423</v>
      </c>
      <c r="Z23" s="19"/>
      <c r="AA23" s="121">
        <v>2391</v>
      </c>
      <c r="AB23" s="378">
        <v>2022</v>
      </c>
      <c r="AC23" s="75">
        <f t="shared" si="4"/>
        <v>-15.432873274780423</v>
      </c>
      <c r="AD23" s="18"/>
      <c r="AE23" s="18"/>
      <c r="AF23" s="18"/>
      <c r="AG23" s="18"/>
    </row>
    <row r="24" spans="2:33" ht="15">
      <c r="B24" s="36"/>
      <c r="C24" s="22" t="s">
        <v>114</v>
      </c>
      <c r="D24" s="75">
        <v>2178</v>
      </c>
      <c r="E24" s="75">
        <v>2908</v>
      </c>
      <c r="F24" s="75">
        <v>2341</v>
      </c>
      <c r="G24" s="75">
        <v>3504</v>
      </c>
      <c r="I24" s="75">
        <v>2295</v>
      </c>
      <c r="J24" s="75">
        <v>2218</v>
      </c>
      <c r="K24" s="75">
        <v>2369</v>
      </c>
      <c r="L24" s="75">
        <v>2908</v>
      </c>
      <c r="M24" s="75">
        <v>2485</v>
      </c>
      <c r="N24" s="75">
        <v>2499</v>
      </c>
      <c r="O24" s="75">
        <v>2197</v>
      </c>
      <c r="P24" s="75">
        <v>2341</v>
      </c>
      <c r="Q24" s="75">
        <v>2586</v>
      </c>
      <c r="R24" s="75">
        <v>2917</v>
      </c>
      <c r="S24" s="75">
        <v>4340</v>
      </c>
      <c r="T24" s="75">
        <v>3504</v>
      </c>
      <c r="U24" s="75">
        <v>3171</v>
      </c>
      <c r="V24" s="75">
        <v>3463</v>
      </c>
      <c r="W24" s="119">
        <f t="shared" si="1"/>
        <v>3486</v>
      </c>
      <c r="X24" s="121">
        <f t="shared" si="2"/>
        <v>0.6641640196361598</v>
      </c>
      <c r="Y24" s="121">
        <f t="shared" si="0"/>
        <v>-19.67741935483871</v>
      </c>
      <c r="Z24" s="19"/>
      <c r="AA24" s="121">
        <v>4340</v>
      </c>
      <c r="AB24" s="378">
        <v>3486</v>
      </c>
      <c r="AC24" s="75">
        <f t="shared" si="4"/>
        <v>-19.67741935483871</v>
      </c>
      <c r="AD24" s="18"/>
      <c r="AE24" s="18"/>
      <c r="AF24" s="18"/>
      <c r="AG24" s="18"/>
    </row>
    <row r="25" spans="3:33" ht="15">
      <c r="C25" s="33" t="s">
        <v>38</v>
      </c>
      <c r="D25" s="75">
        <v>666</v>
      </c>
      <c r="E25" s="75">
        <v>1407</v>
      </c>
      <c r="F25" s="75">
        <v>1557</v>
      </c>
      <c r="G25" s="75">
        <v>2359</v>
      </c>
      <c r="I25" s="75">
        <v>1271</v>
      </c>
      <c r="J25" s="75">
        <v>1522</v>
      </c>
      <c r="K25" s="75">
        <v>1451</v>
      </c>
      <c r="L25" s="75">
        <v>1407</v>
      </c>
      <c r="M25" s="75">
        <v>2321</v>
      </c>
      <c r="N25" s="75">
        <v>1945</v>
      </c>
      <c r="O25" s="75">
        <v>1473</v>
      </c>
      <c r="P25" s="75">
        <v>1557</v>
      </c>
      <c r="Q25" s="75">
        <v>1626</v>
      </c>
      <c r="R25" s="75">
        <v>1969</v>
      </c>
      <c r="S25" s="75">
        <v>2640</v>
      </c>
      <c r="T25" s="75">
        <v>2359</v>
      </c>
      <c r="U25" s="75">
        <v>2511</v>
      </c>
      <c r="V25" s="75">
        <v>1265</v>
      </c>
      <c r="W25" s="119">
        <f t="shared" si="1"/>
        <v>1800</v>
      </c>
      <c r="X25" s="121">
        <f t="shared" si="2"/>
        <v>42.29249011857708</v>
      </c>
      <c r="Y25" s="121">
        <f t="shared" si="0"/>
        <v>-31.818181818181824</v>
      </c>
      <c r="Z25" s="19"/>
      <c r="AA25" s="121">
        <v>2640</v>
      </c>
      <c r="AB25" s="378">
        <v>1800</v>
      </c>
      <c r="AC25" s="75">
        <f t="shared" si="4"/>
        <v>-31.818181818181824</v>
      </c>
      <c r="AD25" s="18"/>
      <c r="AE25" s="18"/>
      <c r="AF25" s="18"/>
      <c r="AG25" s="18"/>
    </row>
    <row r="26" spans="3:28" ht="14.25">
      <c r="C26" s="22"/>
      <c r="D26" s="75"/>
      <c r="W26" s="407"/>
      <c r="AB26" s="407"/>
    </row>
    <row r="27" spans="23:28" ht="14.25">
      <c r="W27" s="407"/>
      <c r="AB27" s="407"/>
    </row>
    <row r="28" spans="23:28" ht="14.25">
      <c r="W28" s="407"/>
      <c r="AB28" s="407"/>
    </row>
    <row r="29" spans="23:28" ht="14.25">
      <c r="W29" s="407"/>
      <c r="AB29" s="407"/>
    </row>
    <row r="30" ht="14.25">
      <c r="AB30" s="407"/>
    </row>
    <row r="31" ht="14.25">
      <c r="AB31" s="407"/>
    </row>
  </sheetData>
  <sheetProtection/>
  <mergeCells count="1">
    <mergeCell ref="A2:C2"/>
  </mergeCells>
  <hyperlinks>
    <hyperlink ref="A2" location="Index!A1" display="Back to Index"/>
  </hyperlinks>
  <printOptions/>
  <pageMargins left="0.25" right="0.26" top="1" bottom="1" header="0.5" footer="0.5"/>
  <pageSetup fitToHeight="1" fitToWidth="1" horizontalDpi="600" verticalDpi="600" orientation="portrait" scale="73" r:id="rId1"/>
  <headerFooter alignWithMargins="0">
    <oddFooter>&amp;L&amp;8&amp;Z&amp;F&amp;A&amp;R&amp;8&amp;D&amp;T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G30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1" sqref="R1:R16384"/>
    </sheetView>
  </sheetViews>
  <sheetFormatPr defaultColWidth="9.140625" defaultRowHeight="12.75" outlineLevelCol="1"/>
  <cols>
    <col min="1" max="1" width="3.00390625" style="22" customWidth="1"/>
    <col min="2" max="2" width="5.7109375" style="22" customWidth="1"/>
    <col min="3" max="3" width="39.28125" style="10" customWidth="1"/>
    <col min="4" max="4" width="8.7109375" style="76" hidden="1" customWidth="1" outlineLevel="1"/>
    <col min="5" max="7" width="8.7109375" style="75" hidden="1" customWidth="1" outlineLevel="1"/>
    <col min="8" max="8" width="2.28125" style="75" hidden="1" customWidth="1" outlineLevel="1"/>
    <col min="9" max="16" width="8.7109375" style="75" hidden="1" customWidth="1" outlineLevel="1"/>
    <col min="17" max="18" width="8.7109375" style="75" hidden="1" customWidth="1" outlineLevel="1" collapsed="1"/>
    <col min="19" max="19" width="8.7109375" style="75" customWidth="1" collapsed="1"/>
    <col min="20" max="22" width="8.7109375" style="75" customWidth="1"/>
    <col min="23" max="23" width="8.7109375" style="119" customWidth="1"/>
    <col min="24" max="25" width="8.7109375" style="75" customWidth="1"/>
    <col min="26" max="26" width="2.421875" style="21" customWidth="1"/>
    <col min="27" max="27" width="8.7109375" style="75" customWidth="1"/>
    <col min="28" max="28" width="8.8515625" style="119" customWidth="1"/>
    <col min="29" max="29" width="8.7109375" style="75" customWidth="1"/>
    <col min="30" max="16384" width="9.140625" style="22" customWidth="1"/>
  </cols>
  <sheetData>
    <row r="1" spans="1:29" s="42" customFormat="1" ht="20.25">
      <c r="A1" s="41" t="s">
        <v>207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43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18" customFormat="1" ht="15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25"/>
      <c r="X3" s="17"/>
      <c r="Y3" s="17"/>
      <c r="Z3" s="15"/>
      <c r="AA3" s="17"/>
      <c r="AB3" s="125"/>
      <c r="AC3" s="17"/>
    </row>
    <row r="4" spans="1:28" ht="15">
      <c r="A4" s="46" t="s">
        <v>225</v>
      </c>
      <c r="W4" s="407"/>
      <c r="AB4" s="407"/>
    </row>
    <row r="5" spans="1:29" s="62" customFormat="1" ht="15">
      <c r="A5" s="62" t="s">
        <v>206</v>
      </c>
      <c r="D5" s="134">
        <v>1.5</v>
      </c>
      <c r="E5" s="134">
        <v>2.9</v>
      </c>
      <c r="F5" s="134">
        <v>1.9</v>
      </c>
      <c r="G5" s="134">
        <v>1.3</v>
      </c>
      <c r="H5" s="134"/>
      <c r="I5" s="134">
        <v>2</v>
      </c>
      <c r="J5" s="134">
        <v>2.8</v>
      </c>
      <c r="K5" s="134">
        <v>2.6</v>
      </c>
      <c r="L5" s="134">
        <v>2.9</v>
      </c>
      <c r="M5" s="134">
        <v>2.7</v>
      </c>
      <c r="N5" s="134">
        <v>2.3</v>
      </c>
      <c r="O5" s="134">
        <v>2.1</v>
      </c>
      <c r="P5" s="134">
        <v>1.9</v>
      </c>
      <c r="Q5" s="134">
        <v>1.8</v>
      </c>
      <c r="R5" s="134">
        <v>1.5</v>
      </c>
      <c r="S5" s="134">
        <v>1.3</v>
      </c>
      <c r="T5" s="134">
        <v>1.3</v>
      </c>
      <c r="U5" s="134">
        <v>1.3</v>
      </c>
      <c r="V5" s="134">
        <v>1.3</v>
      </c>
      <c r="W5" s="463">
        <v>1.3</v>
      </c>
      <c r="X5" s="350">
        <f>W5-V5</f>
        <v>0</v>
      </c>
      <c r="Y5" s="350">
        <f>W5-S5</f>
        <v>0</v>
      </c>
      <c r="Z5" s="351"/>
      <c r="AA5" s="350">
        <v>1.3</v>
      </c>
      <c r="AB5" s="463">
        <v>1.3</v>
      </c>
      <c r="AC5" s="134">
        <f>AB5-AA5</f>
        <v>0</v>
      </c>
    </row>
    <row r="6" spans="1:33" s="60" customFormat="1" ht="15">
      <c r="A6" s="63" t="s">
        <v>85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464"/>
      <c r="X6" s="498"/>
      <c r="Y6" s="498"/>
      <c r="Z6" s="61"/>
      <c r="AA6" s="84"/>
      <c r="AB6" s="464"/>
      <c r="AC6" s="84"/>
      <c r="AE6" s="62"/>
      <c r="AF6" s="62"/>
      <c r="AG6" s="62"/>
    </row>
    <row r="7" spans="2:33" s="60" customFormat="1" ht="15">
      <c r="B7" s="22" t="s">
        <v>391</v>
      </c>
      <c r="C7" s="61"/>
      <c r="D7" s="84">
        <v>1.2</v>
      </c>
      <c r="E7" s="84">
        <v>1.2</v>
      </c>
      <c r="F7" s="84">
        <v>0.6</v>
      </c>
      <c r="G7" s="84">
        <v>0.6</v>
      </c>
      <c r="H7" s="84"/>
      <c r="I7" s="84">
        <v>1.5</v>
      </c>
      <c r="J7" s="84">
        <v>1.7</v>
      </c>
      <c r="K7" s="84">
        <v>1.5</v>
      </c>
      <c r="L7" s="84">
        <v>1.2</v>
      </c>
      <c r="M7" s="84">
        <v>1.1</v>
      </c>
      <c r="N7" s="84">
        <v>0.8</v>
      </c>
      <c r="O7" s="84">
        <v>0.8</v>
      </c>
      <c r="P7" s="84">
        <v>0.6</v>
      </c>
      <c r="Q7" s="84">
        <v>0.6</v>
      </c>
      <c r="R7" s="84">
        <v>0.6</v>
      </c>
      <c r="S7" s="84">
        <v>0.5</v>
      </c>
      <c r="T7" s="84">
        <v>0.6</v>
      </c>
      <c r="U7" s="84">
        <v>0.5</v>
      </c>
      <c r="V7" s="84">
        <v>0.5</v>
      </c>
      <c r="W7" s="464">
        <v>0.5</v>
      </c>
      <c r="X7" s="276">
        <f>W7-V7</f>
        <v>0</v>
      </c>
      <c r="Y7" s="276">
        <f>W7-S7</f>
        <v>0</v>
      </c>
      <c r="Z7" s="352"/>
      <c r="AA7" s="276">
        <v>0.5</v>
      </c>
      <c r="AB7" s="464">
        <v>0.5</v>
      </c>
      <c r="AC7" s="84">
        <f>AB7-AA7</f>
        <v>0</v>
      </c>
      <c r="AE7" s="62"/>
      <c r="AF7" s="62"/>
      <c r="AG7" s="62"/>
    </row>
    <row r="8" spans="2:33" s="60" customFormat="1" ht="15">
      <c r="B8" s="22" t="s">
        <v>336</v>
      </c>
      <c r="D8" s="84">
        <v>1.7</v>
      </c>
      <c r="E8" s="84">
        <v>3.8</v>
      </c>
      <c r="F8" s="84">
        <v>2.5</v>
      </c>
      <c r="G8" s="84">
        <v>1.7</v>
      </c>
      <c r="H8" s="84"/>
      <c r="I8" s="84">
        <v>2.3</v>
      </c>
      <c r="J8" s="84">
        <v>3.4</v>
      </c>
      <c r="K8" s="84">
        <v>3.1</v>
      </c>
      <c r="L8" s="84">
        <v>3.8</v>
      </c>
      <c r="M8" s="84">
        <v>3.6</v>
      </c>
      <c r="N8" s="84">
        <v>3</v>
      </c>
      <c r="O8" s="84">
        <v>2.8</v>
      </c>
      <c r="P8" s="84">
        <v>2.5</v>
      </c>
      <c r="Q8" s="84">
        <v>2.3</v>
      </c>
      <c r="R8" s="84">
        <v>2</v>
      </c>
      <c r="S8" s="84">
        <v>1.7</v>
      </c>
      <c r="T8" s="84">
        <v>1.7</v>
      </c>
      <c r="U8" s="84">
        <v>1.6</v>
      </c>
      <c r="V8" s="84">
        <v>1.7</v>
      </c>
      <c r="W8" s="464">
        <v>1.6</v>
      </c>
      <c r="X8" s="276">
        <f>W8-V8</f>
        <v>-0.09999999999999987</v>
      </c>
      <c r="Y8" s="276">
        <f>W8-S8</f>
        <v>-0.09999999999999987</v>
      </c>
      <c r="Z8" s="352"/>
      <c r="AA8" s="276">
        <v>1.7</v>
      </c>
      <c r="AB8" s="464">
        <v>1.6</v>
      </c>
      <c r="AC8" s="84">
        <f>AB8-AA8</f>
        <v>-0.09999999999999987</v>
      </c>
      <c r="AE8" s="62"/>
      <c r="AF8" s="62"/>
      <c r="AG8" s="62"/>
    </row>
    <row r="9" spans="2:33" s="60" customFormat="1" ht="3.75" customHeight="1">
      <c r="B9" s="159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464"/>
      <c r="X9" s="498"/>
      <c r="Y9" s="498"/>
      <c r="Z9" s="61"/>
      <c r="AA9" s="84"/>
      <c r="AB9" s="464"/>
      <c r="AC9" s="84"/>
      <c r="AE9" s="62"/>
      <c r="AF9" s="62"/>
      <c r="AG9" s="62"/>
    </row>
    <row r="10" spans="1:33" s="60" customFormat="1" ht="15">
      <c r="A10" s="64" t="s">
        <v>84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464"/>
      <c r="X10" s="498"/>
      <c r="Y10" s="498"/>
      <c r="Z10" s="61"/>
      <c r="AA10" s="84"/>
      <c r="AB10" s="464"/>
      <c r="AC10" s="84"/>
      <c r="AE10" s="62"/>
      <c r="AF10" s="62"/>
      <c r="AG10" s="62"/>
    </row>
    <row r="11" spans="2:33" s="60" customFormat="1" ht="15">
      <c r="B11" s="60" t="s">
        <v>51</v>
      </c>
      <c r="D11" s="84">
        <v>1.1</v>
      </c>
      <c r="E11" s="84">
        <v>1.2</v>
      </c>
      <c r="F11" s="84">
        <v>0.8</v>
      </c>
      <c r="G11" s="84">
        <v>0.6</v>
      </c>
      <c r="H11" s="84"/>
      <c r="I11" s="84">
        <v>1.2</v>
      </c>
      <c r="J11" s="84">
        <v>1.3</v>
      </c>
      <c r="K11" s="84">
        <v>1.3</v>
      </c>
      <c r="L11" s="84">
        <v>1.2</v>
      </c>
      <c r="M11" s="84">
        <v>1.2</v>
      </c>
      <c r="N11" s="84">
        <v>0.9</v>
      </c>
      <c r="O11" s="84">
        <v>0.9</v>
      </c>
      <c r="P11" s="84">
        <v>0.8</v>
      </c>
      <c r="Q11" s="84">
        <v>0.7</v>
      </c>
      <c r="R11" s="84">
        <v>0.6</v>
      </c>
      <c r="S11" s="84">
        <v>0.5</v>
      </c>
      <c r="T11" s="84">
        <v>0.6</v>
      </c>
      <c r="U11" s="84">
        <v>0.6</v>
      </c>
      <c r="V11" s="84">
        <v>0.6</v>
      </c>
      <c r="W11" s="464">
        <v>0.6</v>
      </c>
      <c r="X11" s="276">
        <f>W11-V11</f>
        <v>0</v>
      </c>
      <c r="Y11" s="276">
        <f>W11-S11</f>
        <v>0.09999999999999998</v>
      </c>
      <c r="Z11" s="61"/>
      <c r="AA11" s="84">
        <v>0.5</v>
      </c>
      <c r="AB11" s="464">
        <v>0.6</v>
      </c>
      <c r="AC11" s="84">
        <f>AB11-AA11</f>
        <v>0.09999999999999998</v>
      </c>
      <c r="AE11" s="62"/>
      <c r="AF11" s="62"/>
      <c r="AG11" s="62"/>
    </row>
    <row r="12" spans="2:33" s="60" customFormat="1" ht="15">
      <c r="B12" s="79" t="s">
        <v>52</v>
      </c>
      <c r="D12" s="84">
        <v>1.7</v>
      </c>
      <c r="E12" s="84">
        <v>1.7</v>
      </c>
      <c r="F12" s="84">
        <v>1</v>
      </c>
      <c r="G12" s="84">
        <v>0.8</v>
      </c>
      <c r="H12" s="84"/>
      <c r="I12" s="84">
        <v>2.6</v>
      </c>
      <c r="J12" s="84">
        <v>2.4</v>
      </c>
      <c r="K12" s="84">
        <v>2</v>
      </c>
      <c r="L12" s="84">
        <v>1.7</v>
      </c>
      <c r="M12" s="84">
        <v>1.6</v>
      </c>
      <c r="N12" s="84">
        <v>1.2</v>
      </c>
      <c r="O12" s="84">
        <v>1</v>
      </c>
      <c r="P12" s="84">
        <v>1</v>
      </c>
      <c r="Q12" s="84">
        <v>0.9</v>
      </c>
      <c r="R12" s="84">
        <v>0.8</v>
      </c>
      <c r="S12" s="84">
        <v>0.8</v>
      </c>
      <c r="T12" s="84">
        <v>0.8</v>
      </c>
      <c r="U12" s="84">
        <v>0.8</v>
      </c>
      <c r="V12" s="84">
        <v>0.8</v>
      </c>
      <c r="W12" s="464">
        <v>0.7</v>
      </c>
      <c r="X12" s="276">
        <f>W12-V12</f>
        <v>-0.10000000000000009</v>
      </c>
      <c r="Y12" s="276">
        <f>W12-S12</f>
        <v>-0.10000000000000009</v>
      </c>
      <c r="Z12" s="61"/>
      <c r="AA12" s="84">
        <v>0.8</v>
      </c>
      <c r="AB12" s="464">
        <v>0.7</v>
      </c>
      <c r="AC12" s="84">
        <f>AB12-AA12</f>
        <v>-0.10000000000000009</v>
      </c>
      <c r="AE12" s="62"/>
      <c r="AF12" s="62"/>
      <c r="AG12" s="62"/>
    </row>
    <row r="13" spans="2:33" s="60" customFormat="1" ht="15">
      <c r="B13" s="79" t="s">
        <v>79</v>
      </c>
      <c r="D13" s="84">
        <v>4.3</v>
      </c>
      <c r="E13" s="84">
        <v>3.1</v>
      </c>
      <c r="F13" s="84">
        <v>1.9</v>
      </c>
      <c r="G13" s="84">
        <v>0.8</v>
      </c>
      <c r="H13" s="84"/>
      <c r="I13" s="84">
        <v>4.7</v>
      </c>
      <c r="J13" s="84">
        <v>4.3</v>
      </c>
      <c r="K13" s="84">
        <v>3.6</v>
      </c>
      <c r="L13" s="84">
        <v>3.1</v>
      </c>
      <c r="M13" s="84">
        <v>3.1</v>
      </c>
      <c r="N13" s="84">
        <v>2.8</v>
      </c>
      <c r="O13" s="84">
        <v>2.4</v>
      </c>
      <c r="P13" s="84">
        <v>1.9</v>
      </c>
      <c r="Q13" s="84">
        <v>1.7</v>
      </c>
      <c r="R13" s="84">
        <v>1.2</v>
      </c>
      <c r="S13" s="84">
        <v>1</v>
      </c>
      <c r="T13" s="84">
        <v>0.8</v>
      </c>
      <c r="U13" s="84">
        <v>0.8</v>
      </c>
      <c r="V13" s="84">
        <v>0.8</v>
      </c>
      <c r="W13" s="464">
        <v>0.8</v>
      </c>
      <c r="X13" s="276">
        <f>W13-V13</f>
        <v>0</v>
      </c>
      <c r="Y13" s="276">
        <f>W13-S13</f>
        <v>-0.19999999999999996</v>
      </c>
      <c r="Z13" s="61"/>
      <c r="AA13" s="84">
        <v>1</v>
      </c>
      <c r="AB13" s="464">
        <v>0.8</v>
      </c>
      <c r="AC13" s="84">
        <f>AB13-AA13</f>
        <v>-0.19999999999999996</v>
      </c>
      <c r="AE13" s="62"/>
      <c r="AF13" s="62"/>
      <c r="AG13" s="62"/>
    </row>
    <row r="14" spans="2:33" s="60" customFormat="1" ht="15">
      <c r="B14" s="79" t="s">
        <v>96</v>
      </c>
      <c r="D14" s="84">
        <v>1.2</v>
      </c>
      <c r="E14" s="84">
        <v>1.3</v>
      </c>
      <c r="F14" s="84">
        <v>1.2</v>
      </c>
      <c r="G14" s="84">
        <v>0.9</v>
      </c>
      <c r="H14" s="84"/>
      <c r="I14" s="84">
        <v>1.7</v>
      </c>
      <c r="J14" s="84">
        <v>2.3</v>
      </c>
      <c r="K14" s="84">
        <v>1.5</v>
      </c>
      <c r="L14" s="84">
        <v>1.3</v>
      </c>
      <c r="M14" s="84">
        <v>1.2</v>
      </c>
      <c r="N14" s="84">
        <v>1</v>
      </c>
      <c r="O14" s="84">
        <v>1.1</v>
      </c>
      <c r="P14" s="84">
        <v>1.2</v>
      </c>
      <c r="Q14" s="84">
        <v>1.1</v>
      </c>
      <c r="R14" s="84">
        <v>1.1</v>
      </c>
      <c r="S14" s="84">
        <v>1</v>
      </c>
      <c r="T14" s="84">
        <v>0.9</v>
      </c>
      <c r="U14" s="84">
        <v>0.9</v>
      </c>
      <c r="V14" s="84">
        <v>0.8</v>
      </c>
      <c r="W14" s="464">
        <v>0.9</v>
      </c>
      <c r="X14" s="276">
        <f>W14-V14</f>
        <v>0.09999999999999998</v>
      </c>
      <c r="Y14" s="276">
        <f>W14-S14</f>
        <v>-0.09999999999999998</v>
      </c>
      <c r="Z14" s="61"/>
      <c r="AA14" s="84">
        <v>1</v>
      </c>
      <c r="AB14" s="464">
        <v>0.9</v>
      </c>
      <c r="AC14" s="84">
        <f>AB14-AA14</f>
        <v>-0.09999999999999998</v>
      </c>
      <c r="AE14" s="62"/>
      <c r="AF14" s="62"/>
      <c r="AG14" s="62"/>
    </row>
    <row r="15" spans="2:33" s="60" customFormat="1" ht="15">
      <c r="B15" s="79" t="s">
        <v>80</v>
      </c>
      <c r="D15" s="84">
        <v>0.7</v>
      </c>
      <c r="E15" s="84">
        <v>13.1</v>
      </c>
      <c r="F15" s="84">
        <v>9.5</v>
      </c>
      <c r="G15" s="84">
        <v>7.3</v>
      </c>
      <c r="H15" s="84"/>
      <c r="I15" s="84">
        <v>2.7</v>
      </c>
      <c r="J15" s="84">
        <v>8.8</v>
      </c>
      <c r="K15" s="84">
        <v>9.4</v>
      </c>
      <c r="L15" s="84">
        <v>13.1</v>
      </c>
      <c r="M15" s="84">
        <v>12.9</v>
      </c>
      <c r="N15" s="84">
        <v>11.5</v>
      </c>
      <c r="O15" s="84">
        <v>10.9</v>
      </c>
      <c r="P15" s="84">
        <v>9.5</v>
      </c>
      <c r="Q15" s="84"/>
      <c r="R15" s="84">
        <v>8.6</v>
      </c>
      <c r="S15" s="84">
        <v>7.4</v>
      </c>
      <c r="T15" s="84">
        <v>7.3</v>
      </c>
      <c r="U15" s="84">
        <v>6.9</v>
      </c>
      <c r="V15" s="84">
        <v>7.3</v>
      </c>
      <c r="W15" s="464">
        <v>7.3</v>
      </c>
      <c r="X15" s="276">
        <f>W15-V15</f>
        <v>0</v>
      </c>
      <c r="Y15" s="276">
        <f>W15-S15</f>
        <v>-0.10000000000000053</v>
      </c>
      <c r="Z15" s="61"/>
      <c r="AA15" s="84">
        <v>7.4</v>
      </c>
      <c r="AB15" s="464">
        <v>7.3</v>
      </c>
      <c r="AC15" s="84">
        <f>AB15-AA15</f>
        <v>-0.10000000000000053</v>
      </c>
      <c r="AE15" s="62"/>
      <c r="AF15" s="62"/>
      <c r="AG15" s="62"/>
    </row>
    <row r="16" spans="3:33" s="60" customFormat="1" ht="15">
      <c r="C16" s="6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464"/>
      <c r="X16" s="498"/>
      <c r="Y16" s="498"/>
      <c r="Z16" s="61"/>
      <c r="AA16" s="84"/>
      <c r="AB16" s="464"/>
      <c r="AC16" s="84"/>
      <c r="AE16" s="62"/>
      <c r="AF16" s="62"/>
      <c r="AG16" s="62"/>
    </row>
    <row r="17" spans="1:33" ht="15">
      <c r="A17" s="46" t="s">
        <v>110</v>
      </c>
      <c r="C17" s="6"/>
      <c r="W17" s="317"/>
      <c r="X17" s="499"/>
      <c r="Y17" s="499"/>
      <c r="AB17" s="317"/>
      <c r="AE17" s="62"/>
      <c r="AF17" s="62"/>
      <c r="AG17" s="62"/>
    </row>
    <row r="18" spans="1:33" s="18" customFormat="1" ht="15">
      <c r="A18" s="18" t="s">
        <v>208</v>
      </c>
      <c r="D18" s="8">
        <v>114</v>
      </c>
      <c r="E18" s="17">
        <v>83</v>
      </c>
      <c r="F18" s="17">
        <v>100</v>
      </c>
      <c r="G18" s="17">
        <v>126</v>
      </c>
      <c r="H18" s="17"/>
      <c r="I18" s="8">
        <v>97</v>
      </c>
      <c r="J18" s="17">
        <v>81</v>
      </c>
      <c r="K18" s="17">
        <v>90</v>
      </c>
      <c r="L18" s="17">
        <v>83</v>
      </c>
      <c r="M18" s="17">
        <v>92</v>
      </c>
      <c r="N18" s="17">
        <v>101</v>
      </c>
      <c r="O18" s="17">
        <v>97</v>
      </c>
      <c r="P18" s="17">
        <v>100</v>
      </c>
      <c r="Q18" s="17">
        <v>103</v>
      </c>
      <c r="R18" s="17">
        <v>113</v>
      </c>
      <c r="S18" s="17">
        <v>124</v>
      </c>
      <c r="T18" s="17">
        <v>126</v>
      </c>
      <c r="U18" s="17">
        <v>128</v>
      </c>
      <c r="V18" s="17">
        <v>129</v>
      </c>
      <c r="W18" s="461">
        <v>134</v>
      </c>
      <c r="X18" s="331">
        <f>W18-V18</f>
        <v>5</v>
      </c>
      <c r="Y18" s="331">
        <f>W18-S18</f>
        <v>10</v>
      </c>
      <c r="Z18" s="15"/>
      <c r="AA18" s="17">
        <v>124</v>
      </c>
      <c r="AB18" s="461">
        <v>134</v>
      </c>
      <c r="AC18" s="17">
        <f>AB18-AA18</f>
        <v>10</v>
      </c>
      <c r="AE18" s="62"/>
      <c r="AF18" s="62"/>
      <c r="AG18" s="62"/>
    </row>
    <row r="19" spans="1:33" s="18" customFormat="1" ht="15">
      <c r="A19" s="18" t="s">
        <v>238</v>
      </c>
      <c r="C19" s="7"/>
      <c r="D19" s="8">
        <v>176</v>
      </c>
      <c r="E19" s="17">
        <v>108</v>
      </c>
      <c r="F19" s="17">
        <v>127</v>
      </c>
      <c r="G19" s="17">
        <v>165</v>
      </c>
      <c r="H19" s="17"/>
      <c r="I19" s="8">
        <v>156</v>
      </c>
      <c r="J19" s="17">
        <v>119</v>
      </c>
      <c r="K19" s="17">
        <v>128</v>
      </c>
      <c r="L19" s="17">
        <v>108</v>
      </c>
      <c r="M19" s="17">
        <v>119</v>
      </c>
      <c r="N19" s="17">
        <v>126</v>
      </c>
      <c r="O19" s="17">
        <v>124</v>
      </c>
      <c r="P19" s="17">
        <v>127</v>
      </c>
      <c r="Q19" s="17">
        <v>134</v>
      </c>
      <c r="R19" s="17">
        <v>148</v>
      </c>
      <c r="S19" s="17">
        <v>158</v>
      </c>
      <c r="T19" s="17">
        <v>165</v>
      </c>
      <c r="U19" s="17">
        <v>172</v>
      </c>
      <c r="V19" s="17">
        <v>171</v>
      </c>
      <c r="W19" s="461">
        <v>176</v>
      </c>
      <c r="X19" s="331">
        <f>W19-V19</f>
        <v>5</v>
      </c>
      <c r="Y19" s="331">
        <f>W19-S19</f>
        <v>18</v>
      </c>
      <c r="Z19" s="15"/>
      <c r="AA19" s="17">
        <v>158</v>
      </c>
      <c r="AB19" s="461">
        <v>176</v>
      </c>
      <c r="AC19" s="17">
        <f>AB19-AA19</f>
        <v>18</v>
      </c>
      <c r="AE19" s="62"/>
      <c r="AF19" s="62"/>
      <c r="AG19" s="62"/>
    </row>
    <row r="20" spans="1:33" s="18" customFormat="1" ht="15">
      <c r="A20" s="18" t="s">
        <v>209</v>
      </c>
      <c r="C20" s="7"/>
      <c r="D20" s="8">
        <v>99</v>
      </c>
      <c r="E20" s="17">
        <v>76</v>
      </c>
      <c r="F20" s="17">
        <v>93</v>
      </c>
      <c r="G20" s="17">
        <v>119</v>
      </c>
      <c r="H20" s="17"/>
      <c r="I20" s="8">
        <v>84</v>
      </c>
      <c r="J20" s="17">
        <v>68</v>
      </c>
      <c r="K20" s="17">
        <v>77</v>
      </c>
      <c r="L20" s="17">
        <v>76</v>
      </c>
      <c r="M20" s="17">
        <v>84</v>
      </c>
      <c r="N20" s="17">
        <v>92</v>
      </c>
      <c r="O20" s="17">
        <v>89</v>
      </c>
      <c r="P20" s="17">
        <v>93</v>
      </c>
      <c r="Q20" s="17">
        <v>96</v>
      </c>
      <c r="R20" s="17">
        <v>107</v>
      </c>
      <c r="S20" s="17">
        <v>117</v>
      </c>
      <c r="T20" s="17">
        <v>119</v>
      </c>
      <c r="U20" s="17">
        <v>121</v>
      </c>
      <c r="V20" s="17">
        <v>121</v>
      </c>
      <c r="W20" s="461">
        <v>125</v>
      </c>
      <c r="X20" s="331">
        <f>W20-V20</f>
        <v>4</v>
      </c>
      <c r="Y20" s="331">
        <f>W20-S20</f>
        <v>8</v>
      </c>
      <c r="Z20" s="15"/>
      <c r="AA20" s="17">
        <v>117</v>
      </c>
      <c r="AB20" s="461">
        <v>125</v>
      </c>
      <c r="AC20" s="17">
        <f>AB20-AA20</f>
        <v>8</v>
      </c>
      <c r="AE20" s="62"/>
      <c r="AF20" s="62"/>
      <c r="AG20" s="62"/>
    </row>
    <row r="21" spans="1:33" s="18" customFormat="1" ht="15">
      <c r="A21" s="18" t="s">
        <v>210</v>
      </c>
      <c r="C21" s="7"/>
      <c r="D21" s="8">
        <v>159</v>
      </c>
      <c r="E21" s="17">
        <v>100</v>
      </c>
      <c r="F21" s="17">
        <v>121</v>
      </c>
      <c r="G21" s="17">
        <v>152</v>
      </c>
      <c r="H21" s="17"/>
      <c r="I21" s="8">
        <v>142</v>
      </c>
      <c r="J21" s="17">
        <v>103</v>
      </c>
      <c r="K21" s="17">
        <v>113</v>
      </c>
      <c r="L21" s="17">
        <v>100</v>
      </c>
      <c r="M21" s="17">
        <v>111</v>
      </c>
      <c r="N21" s="17">
        <v>117</v>
      </c>
      <c r="O21" s="17">
        <v>117</v>
      </c>
      <c r="P21" s="17">
        <v>121</v>
      </c>
      <c r="Q21" s="17">
        <v>127</v>
      </c>
      <c r="R21" s="17">
        <v>141</v>
      </c>
      <c r="S21" s="17">
        <v>145</v>
      </c>
      <c r="T21" s="17">
        <v>152</v>
      </c>
      <c r="U21" s="17">
        <v>158</v>
      </c>
      <c r="V21" s="17">
        <v>154</v>
      </c>
      <c r="W21" s="461">
        <v>159</v>
      </c>
      <c r="X21" s="331">
        <f>W21-V21</f>
        <v>5</v>
      </c>
      <c r="Y21" s="331">
        <f>W21-S21</f>
        <v>14</v>
      </c>
      <c r="Z21" s="15"/>
      <c r="AA21" s="17">
        <v>145</v>
      </c>
      <c r="AB21" s="461">
        <v>159</v>
      </c>
      <c r="AC21" s="17">
        <f>AB21-AA21</f>
        <v>14</v>
      </c>
      <c r="AE21" s="62"/>
      <c r="AF21" s="62"/>
      <c r="AG21" s="62"/>
    </row>
    <row r="22" spans="3:29" s="18" customFormat="1" ht="15">
      <c r="C22" s="81"/>
      <c r="D22" s="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408"/>
      <c r="X22" s="17"/>
      <c r="Y22" s="17"/>
      <c r="Z22" s="15"/>
      <c r="AA22" s="172"/>
      <c r="AB22" s="461"/>
      <c r="AC22" s="17"/>
    </row>
    <row r="23" spans="23:28" ht="14.25">
      <c r="W23" s="407"/>
      <c r="AB23" s="407"/>
    </row>
    <row r="24" spans="23:28" ht="14.25">
      <c r="W24" s="407"/>
      <c r="AB24" s="407"/>
    </row>
    <row r="25" spans="23:28" ht="14.25">
      <c r="W25" s="407"/>
      <c r="AB25" s="407"/>
    </row>
    <row r="26" spans="23:28" ht="14.25">
      <c r="W26" s="407"/>
      <c r="AB26" s="407"/>
    </row>
    <row r="27" ht="14.25">
      <c r="W27" s="407"/>
    </row>
    <row r="28" ht="14.25">
      <c r="W28" s="407"/>
    </row>
    <row r="29" ht="14.25">
      <c r="W29" s="407"/>
    </row>
    <row r="30" ht="14.25">
      <c r="W30" s="407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.5" top="1" bottom="1" header="0.5" footer="0.5"/>
  <pageSetup horizontalDpi="600" verticalDpi="600" orientation="landscape" paperSize="9" scale="90" r:id="rId1"/>
  <headerFooter alignWithMargins="0">
    <oddFooter>&amp;L&amp;D\&amp;T&amp;R&amp;F&amp;A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F79"/>
  <sheetViews>
    <sheetView zoomScale="80" zoomScaleNormal="80" zoomScalePageLayoutView="0" workbookViewId="0" topLeftCell="A1">
      <pane xSplit="20" ySplit="3" topLeftCell="U4" activePane="bottomRight" state="frozen"/>
      <selection pane="topLeft" activeCell="A1" sqref="A1"/>
      <selection pane="topRight" activeCell="U1" sqref="U1"/>
      <selection pane="bottomLeft" activeCell="A4" sqref="A4"/>
      <selection pane="bottomRight" activeCell="R1" sqref="R1:R16384"/>
    </sheetView>
  </sheetViews>
  <sheetFormatPr defaultColWidth="9.140625" defaultRowHeight="12.75" outlineLevelCol="1"/>
  <cols>
    <col min="1" max="1" width="3.00390625" style="22" customWidth="1"/>
    <col min="2" max="2" width="3.421875" style="22" customWidth="1"/>
    <col min="3" max="3" width="38.7109375" style="10" customWidth="1"/>
    <col min="4" max="4" width="9.00390625" style="76" hidden="1" customWidth="1" outlineLevel="1"/>
    <col min="5" max="7" width="9.00390625" style="75" hidden="1" customWidth="1" outlineLevel="1"/>
    <col min="8" max="8" width="2.421875" style="75" hidden="1" customWidth="1" outlineLevel="1"/>
    <col min="9" max="16" width="0" style="75" hidden="1" customWidth="1" outlineLevel="1"/>
    <col min="17" max="18" width="0" style="75" hidden="1" customWidth="1" outlineLevel="1" collapsed="1"/>
    <col min="19" max="19" width="9.140625" style="75" customWidth="1" collapsed="1"/>
    <col min="20" max="22" width="9.140625" style="75" customWidth="1"/>
    <col min="23" max="23" width="9.140625" style="119" customWidth="1"/>
    <col min="24" max="25" width="9.140625" style="75" customWidth="1"/>
    <col min="26" max="26" width="2.421875" style="21" customWidth="1"/>
    <col min="27" max="27" width="9.140625" style="75" customWidth="1"/>
    <col min="28" max="28" width="9.140625" style="119" customWidth="1"/>
    <col min="29" max="29" width="9.7109375" style="75" customWidth="1"/>
    <col min="30" max="30" width="11.7109375" style="22" bestFit="1" customWidth="1"/>
    <col min="31" max="16384" width="9.140625" style="22" customWidth="1"/>
  </cols>
  <sheetData>
    <row r="1" spans="1:29" s="42" customFormat="1" ht="20.25">
      <c r="A1" s="41" t="s">
        <v>104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43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18" customFormat="1" ht="9.75" customHeight="1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25"/>
      <c r="X3" s="17"/>
      <c r="Y3" s="17"/>
      <c r="Z3" s="15"/>
      <c r="AA3" s="17"/>
      <c r="AB3" s="125"/>
      <c r="AC3" s="17"/>
    </row>
    <row r="4" spans="1:29" s="18" customFormat="1" ht="15" customHeight="1">
      <c r="A4" s="46" t="s">
        <v>203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408"/>
      <c r="X4" s="17"/>
      <c r="Y4" s="17"/>
      <c r="Z4" s="15"/>
      <c r="AA4" s="17"/>
      <c r="AB4" s="141"/>
      <c r="AC4" s="17"/>
    </row>
    <row r="5" spans="1:29" s="18" customFormat="1" ht="15">
      <c r="A5" s="7" t="s">
        <v>160</v>
      </c>
      <c r="D5" s="104">
        <v>2392</v>
      </c>
      <c r="E5" s="17">
        <v>4219</v>
      </c>
      <c r="F5" s="17">
        <v>3213</v>
      </c>
      <c r="G5" s="17">
        <v>2904</v>
      </c>
      <c r="H5" s="17"/>
      <c r="I5" s="17">
        <v>3233</v>
      </c>
      <c r="J5" s="17">
        <v>4051</v>
      </c>
      <c r="K5" s="17">
        <v>3823</v>
      </c>
      <c r="L5" s="17">
        <v>4219</v>
      </c>
      <c r="M5" s="17">
        <v>4068</v>
      </c>
      <c r="N5" s="17">
        <v>3724</v>
      </c>
      <c r="O5" s="17">
        <v>3505</v>
      </c>
      <c r="P5" s="17">
        <v>3213</v>
      </c>
      <c r="Q5" s="17">
        <v>3098</v>
      </c>
      <c r="R5" s="17">
        <v>2883</v>
      </c>
      <c r="S5" s="17">
        <v>2780</v>
      </c>
      <c r="T5" s="17">
        <v>2904</v>
      </c>
      <c r="U5" s="17">
        <v>2908</v>
      </c>
      <c r="V5" s="17">
        <v>2956</v>
      </c>
      <c r="W5" s="461">
        <f>+W6+W7</f>
        <v>2835</v>
      </c>
      <c r="X5" s="17">
        <f>IF(AND(W5=0,V5=0),0,IF(OR(AND(W5&gt;0,V5&lt;=0),AND(W5&lt;0,V5&gt;=0)),"nm",IF(AND(W5&lt;0,V5&lt;0),IF(-(W5/V5-1)*100&lt;-100,"(&gt;100)",-(W5/V5-1)*100),IF((W5/V5-1)*100&gt;100,"&gt;100",(W5/V5-1)*100))))</f>
        <v>-4.093369418132609</v>
      </c>
      <c r="Y5" s="17">
        <f>IF(AND(W5=0,S5=0),0,IF(OR(AND(W5&gt;0,S5&lt;=0),AND(W5&lt;0,S5&gt;=0)),"nm",IF(AND(W5&lt;0,S5&lt;0),IF(-(W5/S5-1)*100&lt;-100,"(&gt;100)",-(W5/S5-1)*100),IF((W5/S5-1)*100&gt;100,"&gt;100",(W5/S5-1)*100))))</f>
        <v>1.9784172661870603</v>
      </c>
      <c r="Z5" s="15"/>
      <c r="AA5" s="17">
        <v>2780</v>
      </c>
      <c r="AB5" s="461">
        <f>+AB6+AB7</f>
        <v>2835</v>
      </c>
      <c r="AC5" s="17">
        <f>IF(AND(AB5=0,AA5=0),0,IF(OR(AND(AB5&gt;0,AA5&lt;=0),AND(AB5&lt;0,AA5&gt;=0)),"nm",IF(AND(AB5&lt;0,AA5&lt;0),IF(-(AB5/AA5-1)*100&lt;-100,"(&gt;100)",-(AB5/AA5-1)*100),IF((AB5/AA5-1)*100&gt;100,"&gt;100",(AB5/AA5-1)*100))))</f>
        <v>1.9784172661870603</v>
      </c>
    </row>
    <row r="6" spans="1:29" s="18" customFormat="1" ht="15">
      <c r="A6" s="7"/>
      <c r="B6" s="18" t="s">
        <v>161</v>
      </c>
      <c r="D6" s="104">
        <v>1958</v>
      </c>
      <c r="E6" s="17">
        <v>3876</v>
      </c>
      <c r="F6" s="17">
        <v>2878</v>
      </c>
      <c r="G6" s="17">
        <v>2639</v>
      </c>
      <c r="H6" s="17"/>
      <c r="I6" s="17">
        <v>2721</v>
      </c>
      <c r="J6" s="17">
        <v>3692</v>
      </c>
      <c r="K6" s="17">
        <v>3419</v>
      </c>
      <c r="L6" s="17">
        <v>3876</v>
      </c>
      <c r="M6" s="17">
        <v>3764</v>
      </c>
      <c r="N6" s="17">
        <v>3431</v>
      </c>
      <c r="O6" s="17">
        <v>3171</v>
      </c>
      <c r="P6" s="17">
        <v>2878</v>
      </c>
      <c r="Q6" s="17">
        <v>2806</v>
      </c>
      <c r="R6" s="17">
        <v>2597</v>
      </c>
      <c r="S6" s="17">
        <v>2511</v>
      </c>
      <c r="T6" s="17">
        <v>2639</v>
      </c>
      <c r="U6" s="17">
        <v>2648</v>
      </c>
      <c r="V6" s="17">
        <v>2761</v>
      </c>
      <c r="W6" s="461">
        <v>2649</v>
      </c>
      <c r="X6" s="17">
        <f>IF(AND(W6=0,V6=0),0,IF(OR(AND(W6&gt;0,V6&lt;=0),AND(W6&lt;0,V6&gt;=0)),"nm",IF(AND(W6&lt;0,V6&lt;0),IF(-(W6/V6-1)*100&lt;-100,"(&gt;100)",-(W6/V6-1)*100),IF((W6/V6-1)*100&gt;100,"&gt;100",(W6/V6-1)*100))))</f>
        <v>-4.0565012676566425</v>
      </c>
      <c r="Y6" s="17">
        <f>IF(AND(W6=0,S6=0),0,IF(OR(AND(W6&gt;0,S6&lt;=0),AND(W6&lt;0,S6&gt;=0)),"nm",IF(AND(W6&lt;0,S6&lt;0),IF(-(W6/S6-1)*100&lt;-100,"(&gt;100)",-(W6/S6-1)*100),IF((W6/S6-1)*100&gt;100,"&gt;100",(W6/S6-1)*100))))</f>
        <v>5.4958183990442055</v>
      </c>
      <c r="Z6" s="15"/>
      <c r="AA6" s="17">
        <v>2511</v>
      </c>
      <c r="AB6" s="461">
        <v>2649</v>
      </c>
      <c r="AC6" s="17">
        <f>IF(AND(AB6=0,AA6=0),0,IF(OR(AND(AB6&gt;0,AA6&lt;=0),AND(AB6&lt;0,AA6&gt;=0)),"nm",IF(AND(AB6&lt;0,AA6&lt;0),IF(-(AB6/AA6-1)*100&lt;-100,"(&gt;100)",-(AB6/AA6-1)*100),IF((AB6/AA6-1)*100&gt;100,"&gt;100",(AB6/AA6-1)*100))))</f>
        <v>5.4958183990442055</v>
      </c>
    </row>
    <row r="7" spans="2:29" s="18" customFormat="1" ht="15">
      <c r="B7" s="18" t="s">
        <v>162</v>
      </c>
      <c r="D7" s="104">
        <f>D8+D9</f>
        <v>434</v>
      </c>
      <c r="E7" s="17">
        <f>E8+E9</f>
        <v>343</v>
      </c>
      <c r="F7" s="17">
        <v>335</v>
      </c>
      <c r="G7" s="17">
        <v>265</v>
      </c>
      <c r="H7" s="17"/>
      <c r="I7" s="17">
        <v>512</v>
      </c>
      <c r="J7" s="17">
        <f>J8+J9</f>
        <v>359</v>
      </c>
      <c r="K7" s="17">
        <v>404</v>
      </c>
      <c r="L7" s="17">
        <v>343</v>
      </c>
      <c r="M7" s="17">
        <v>304</v>
      </c>
      <c r="N7" s="17">
        <v>293</v>
      </c>
      <c r="O7" s="17">
        <v>334</v>
      </c>
      <c r="P7" s="17">
        <v>335</v>
      </c>
      <c r="Q7" s="17">
        <v>292</v>
      </c>
      <c r="R7" s="17">
        <v>286</v>
      </c>
      <c r="S7" s="17">
        <v>269</v>
      </c>
      <c r="T7" s="17">
        <v>265</v>
      </c>
      <c r="U7" s="17">
        <v>260</v>
      </c>
      <c r="V7" s="17">
        <v>195</v>
      </c>
      <c r="W7" s="461">
        <f>SUM(W8:W9)</f>
        <v>186</v>
      </c>
      <c r="X7" s="17">
        <f>IF(AND(W7=0,V7=0),0,IF(OR(AND(W7&gt;0,V7&lt;=0),AND(W7&lt;0,V7&gt;=0)),"nm",IF(AND(W7&lt;0,V7&lt;0),IF(-(W7/V7-1)*100&lt;-100,"(&gt;100)",-(W7/V7-1)*100),IF((W7/V7-1)*100&gt;100,"&gt;100",(W7/V7-1)*100))))</f>
        <v>-4.61538461538461</v>
      </c>
      <c r="Y7" s="17">
        <f>IF(AND(W7=0,S7=0),0,IF(OR(AND(W7&gt;0,S7&lt;=0),AND(W7&lt;0,S7&gt;=0)),"nm",IF(AND(W7&lt;0,S7&lt;0),IF(-(W7/S7-1)*100&lt;-100,"(&gt;100)",-(W7/S7-1)*100),IF((W7/S7-1)*100&gt;100,"&gt;100",(W7/S7-1)*100))))</f>
        <v>-30.855018587360593</v>
      </c>
      <c r="Z7" s="15"/>
      <c r="AA7" s="17">
        <v>269</v>
      </c>
      <c r="AB7" s="461">
        <f>SUM(AB8:AB9)</f>
        <v>186</v>
      </c>
      <c r="AC7" s="17">
        <f>IF(AND(AB7=0,AA7=0),0,IF(OR(AND(AB7&gt;0,AA7&lt;=0),AND(AB7&lt;0,AA7&gt;=0)),"nm",IF(AND(AB7&lt;0,AA7&lt;0),IF(-(AB7/AA7-1)*100&lt;-100,"(&gt;100)",-(AB7/AA7-1)*100),IF((AB7/AA7-1)*100&gt;100,"&gt;100",(AB7/AA7-1)*100))))</f>
        <v>-30.855018587360593</v>
      </c>
    </row>
    <row r="8" spans="3:32" ht="15">
      <c r="C8" s="6" t="s">
        <v>81</v>
      </c>
      <c r="D8" s="131">
        <v>277</v>
      </c>
      <c r="E8" s="75">
        <v>160</v>
      </c>
      <c r="F8" s="75">
        <v>28</v>
      </c>
      <c r="G8" s="75">
        <v>10</v>
      </c>
      <c r="I8" s="75">
        <v>293</v>
      </c>
      <c r="J8" s="75">
        <v>192</v>
      </c>
      <c r="K8" s="75">
        <v>208</v>
      </c>
      <c r="L8" s="75">
        <v>160</v>
      </c>
      <c r="M8" s="75">
        <v>127</v>
      </c>
      <c r="N8" s="75">
        <v>101</v>
      </c>
      <c r="O8" s="75">
        <v>112</v>
      </c>
      <c r="P8" s="75">
        <v>28</v>
      </c>
      <c r="Q8" s="75">
        <v>25</v>
      </c>
      <c r="R8" s="75">
        <v>10</v>
      </c>
      <c r="S8" s="75">
        <v>10</v>
      </c>
      <c r="T8" s="75">
        <v>10</v>
      </c>
      <c r="U8" s="75">
        <v>10</v>
      </c>
      <c r="V8" s="75">
        <v>13</v>
      </c>
      <c r="W8" s="317">
        <v>13</v>
      </c>
      <c r="X8" s="75">
        <f>IF(AND(W8=0,V8=0),0,IF(OR(AND(W8&gt;0,V8&lt;=0),AND(W8&lt;0,V8&gt;=0)),"nm",IF(AND(W8&lt;0,V8&lt;0),IF(-(W8/V8-1)*100&lt;-100,"(&gt;100)",-(W8/V8-1)*100),IF((W8/V8-1)*100&gt;100,"&gt;100",(W8/V8-1)*100))))</f>
        <v>0</v>
      </c>
      <c r="Y8" s="75">
        <f>IF(AND(W8=0,S8=0),0,IF(OR(AND(W8&gt;0,S8&lt;=0),AND(W8&lt;0,S8&gt;=0)),"nm",IF(AND(W8&lt;0,S8&lt;0),IF(-(W8/S8-1)*100&lt;-100,"(&gt;100)",-(W8/S8-1)*100),IF((W8/S8-1)*100&gt;100,"&gt;100",(W8/S8-1)*100))))</f>
        <v>30.000000000000004</v>
      </c>
      <c r="AA8" s="75">
        <v>10</v>
      </c>
      <c r="AB8" s="317">
        <v>13</v>
      </c>
      <c r="AC8" s="75">
        <f>IF(AND(AB8=0,AA8=0),0,IF(OR(AND(AB8&gt;0,AA8&lt;=0),AND(AB8&lt;0,AA8&gt;=0)),"nm",IF(AND(AB8&lt;0,AA8&lt;0),IF(-(AB8/AA8-1)*100&lt;-100,"(&gt;100)",-(AB8/AA8-1)*100),IF((AB8/AA8-1)*100&gt;100,"&gt;100",(AB8/AA8-1)*100))))</f>
        <v>30.000000000000004</v>
      </c>
      <c r="AD8" s="18"/>
      <c r="AE8" s="18"/>
      <c r="AF8" s="18"/>
    </row>
    <row r="9" spans="3:32" ht="15">
      <c r="C9" s="6" t="s">
        <v>82</v>
      </c>
      <c r="D9" s="131">
        <v>157</v>
      </c>
      <c r="E9" s="75">
        <v>183</v>
      </c>
      <c r="F9" s="75">
        <v>307</v>
      </c>
      <c r="G9" s="75">
        <v>255</v>
      </c>
      <c r="I9" s="75">
        <v>219</v>
      </c>
      <c r="J9" s="75">
        <v>167</v>
      </c>
      <c r="K9" s="75">
        <v>196</v>
      </c>
      <c r="L9" s="75">
        <v>183</v>
      </c>
      <c r="M9" s="75">
        <v>177</v>
      </c>
      <c r="N9" s="75">
        <v>192</v>
      </c>
      <c r="O9" s="75">
        <v>222</v>
      </c>
      <c r="P9" s="75">
        <v>307</v>
      </c>
      <c r="Q9" s="75">
        <v>267</v>
      </c>
      <c r="R9" s="75">
        <v>276</v>
      </c>
      <c r="S9" s="75">
        <v>259</v>
      </c>
      <c r="T9" s="75">
        <v>255</v>
      </c>
      <c r="U9" s="75">
        <v>250</v>
      </c>
      <c r="V9" s="75">
        <v>182</v>
      </c>
      <c r="W9" s="317">
        <v>173</v>
      </c>
      <c r="X9" s="75">
        <f>IF(AND(W9=0,V9=0),0,IF(OR(AND(W9&gt;0,V9&lt;=0),AND(W9&lt;0,V9&gt;=0)),"nm",IF(AND(W9&lt;0,V9&lt;0),IF(-(W9/V9-1)*100&lt;-100,"(&gt;100)",-(W9/V9-1)*100),IF((W9/V9-1)*100&gt;100,"&gt;100",(W9/V9-1)*100))))</f>
        <v>-4.94505494505495</v>
      </c>
      <c r="Y9" s="75">
        <f>IF(AND(W9=0,S9=0),0,IF(OR(AND(W9&gt;0,S9&lt;=0),AND(W9&lt;0,S9&gt;=0)),"nm",IF(AND(W9&lt;0,S9&lt;0),IF(-(W9/S9-1)*100&lt;-100,"(&gt;100)",-(W9/S9-1)*100),IF((W9/S9-1)*100&gt;100,"&gt;100",(W9/S9-1)*100))))</f>
        <v>-33.204633204633204</v>
      </c>
      <c r="AA9" s="75">
        <v>259</v>
      </c>
      <c r="AB9" s="317">
        <v>173</v>
      </c>
      <c r="AC9" s="75">
        <f>IF(AND(AB9=0,AA9=0),0,IF(OR(AND(AB9&gt;0,AA9&lt;=0),AND(AB9&lt;0,AA9&gt;=0)),"nm",IF(AND(AB9&lt;0,AA9&lt;0),IF(-(AB9/AA9-1)*100&lt;-100,"(&gt;100)",-(AB9/AA9-1)*100),IF((AB9/AA9-1)*100&gt;100,"&gt;100",(AB9/AA9-1)*100))))</f>
        <v>-33.204633204633204</v>
      </c>
      <c r="AD9" s="18"/>
      <c r="AE9" s="18"/>
      <c r="AF9" s="18"/>
    </row>
    <row r="10" spans="1:29" s="18" customFormat="1" ht="15">
      <c r="A10" s="58" t="s">
        <v>151</v>
      </c>
      <c r="D10" s="104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408"/>
      <c r="X10" s="17"/>
      <c r="Y10" s="17"/>
      <c r="Z10" s="15"/>
      <c r="AA10" s="17"/>
      <c r="AB10" s="408"/>
      <c r="AC10" s="17"/>
    </row>
    <row r="11" spans="1:32" ht="15">
      <c r="A11" s="10"/>
      <c r="B11" s="22" t="s">
        <v>152</v>
      </c>
      <c r="C11" s="22"/>
      <c r="D11" s="131">
        <v>1328</v>
      </c>
      <c r="E11" s="75">
        <v>2155</v>
      </c>
      <c r="F11" s="75">
        <v>2086</v>
      </c>
      <c r="G11" s="75">
        <v>1526</v>
      </c>
      <c r="I11" s="131">
        <v>1931</v>
      </c>
      <c r="J11" s="75">
        <v>2816</v>
      </c>
      <c r="K11" s="75">
        <v>2476</v>
      </c>
      <c r="L11" s="75">
        <v>2155</v>
      </c>
      <c r="M11" s="75">
        <v>2078</v>
      </c>
      <c r="N11" s="75">
        <v>1798</v>
      </c>
      <c r="O11" s="75">
        <v>2013</v>
      </c>
      <c r="P11" s="75">
        <v>2086</v>
      </c>
      <c r="Q11" s="75">
        <v>2091</v>
      </c>
      <c r="R11" s="75">
        <v>1907</v>
      </c>
      <c r="S11" s="75">
        <v>1516</v>
      </c>
      <c r="T11" s="75">
        <v>1526</v>
      </c>
      <c r="U11" s="75">
        <v>1560</v>
      </c>
      <c r="V11" s="75">
        <v>1584</v>
      </c>
      <c r="W11" s="317">
        <v>1519</v>
      </c>
      <c r="X11" s="75">
        <f>IF(AND(W11=0,V11=0),0,IF(OR(AND(W11&gt;0,V11&lt;=0),AND(W11&lt;0,V11&gt;=0)),"nm",IF(AND(W11&lt;0,V11&lt;0),IF(-(W11/V11-1)*100&lt;-100,"(&gt;100)",-(W11/V11-1)*100),IF((W11/V11-1)*100&gt;100,"&gt;100",(W11/V11-1)*100))))</f>
        <v>-4.103535353535348</v>
      </c>
      <c r="Y11" s="75">
        <f>IF(AND(W11=0,S11=0),0,IF(OR(AND(W11&gt;0,S11&lt;=0),AND(W11&lt;0,S11&gt;=0)),"nm",IF(AND(W11&lt;0,S11&lt;0),IF(-(W11/S11-1)*100&lt;-100,"(&gt;100)",-(W11/S11-1)*100),IF((W11/S11-1)*100&gt;100,"&gt;100",(W11/S11-1)*100))))</f>
        <v>0.19788918205805306</v>
      </c>
      <c r="AA11" s="75">
        <v>1516</v>
      </c>
      <c r="AB11" s="317">
        <v>1519</v>
      </c>
      <c r="AC11" s="75">
        <f>IF(AND(AB11=0,AA11=0),0,IF(OR(AND(AB11&gt;0,AA11&lt;=0),AND(AB11&lt;0,AA11&gt;=0)),"nm",IF(AND(AB11&lt;0,AA11&lt;0),IF(-(AB11/AA11-1)*100&lt;-100,"(&gt;100)",-(AB11/AA11-1)*100),IF((AB11/AA11-1)*100&gt;100,"&gt;100",(AB11/AA11-1)*100))))</f>
        <v>0.19788918205805306</v>
      </c>
      <c r="AD11" s="18"/>
      <c r="AE11" s="18"/>
      <c r="AF11" s="18"/>
    </row>
    <row r="12" spans="1:32" ht="15">
      <c r="A12" s="10"/>
      <c r="B12" s="22" t="s">
        <v>153</v>
      </c>
      <c r="C12" s="22"/>
      <c r="D12" s="131">
        <v>800</v>
      </c>
      <c r="E12" s="75">
        <v>1431</v>
      </c>
      <c r="F12" s="75">
        <v>737</v>
      </c>
      <c r="G12" s="75">
        <v>985</v>
      </c>
      <c r="I12" s="75">
        <v>950</v>
      </c>
      <c r="J12" s="75">
        <v>791</v>
      </c>
      <c r="K12" s="75">
        <v>830</v>
      </c>
      <c r="L12" s="75">
        <v>1431</v>
      </c>
      <c r="M12" s="75">
        <v>1311</v>
      </c>
      <c r="N12" s="75">
        <v>1390</v>
      </c>
      <c r="O12" s="75">
        <v>993</v>
      </c>
      <c r="P12" s="75">
        <v>737</v>
      </c>
      <c r="Q12" s="75">
        <v>622</v>
      </c>
      <c r="R12" s="75">
        <v>596</v>
      </c>
      <c r="S12" s="75">
        <v>890</v>
      </c>
      <c r="T12" s="75">
        <v>985</v>
      </c>
      <c r="U12" s="75">
        <v>969</v>
      </c>
      <c r="V12" s="75">
        <v>990</v>
      </c>
      <c r="W12" s="317">
        <v>947</v>
      </c>
      <c r="X12" s="75">
        <f>IF(AND(W12=0,V12=0),0,IF(OR(AND(W12&gt;0,V12&lt;=0),AND(W12&lt;0,V12&gt;=0)),"nm",IF(AND(W12&lt;0,V12&lt;0),IF(-(W12/V12-1)*100&lt;-100,"(&gt;100)",-(W12/V12-1)*100),IF((W12/V12-1)*100&gt;100,"&gt;100",(W12/V12-1)*100))))</f>
        <v>-4.343434343434338</v>
      </c>
      <c r="Y12" s="75">
        <f>IF(AND(W12=0,S12=0),0,IF(OR(AND(W12&gt;0,S12&lt;=0),AND(W12&lt;0,S12&gt;=0)),"nm",IF(AND(W12&lt;0,S12&lt;0),IF(-(W12/S12-1)*100&lt;-100,"(&gt;100)",-(W12/S12-1)*100),IF((W12/S12-1)*100&gt;100,"&gt;100",(W12/S12-1)*100))))</f>
        <v>6.404494382022463</v>
      </c>
      <c r="AA12" s="75">
        <v>890</v>
      </c>
      <c r="AB12" s="317">
        <v>947</v>
      </c>
      <c r="AC12" s="75">
        <f>IF(AND(AB12=0,AA12=0),0,IF(OR(AND(AB12&gt;0,AA12&lt;=0),AND(AB12&lt;0,AA12&gt;=0)),"nm",IF(AND(AB12&lt;0,AA12&lt;0),IF(-(AB12/AA12-1)*100&lt;-100,"(&gt;100)",-(AB12/AA12-1)*100),IF((AB12/AA12-1)*100&gt;100,"&gt;100",(AB12/AA12-1)*100))))</f>
        <v>6.404494382022463</v>
      </c>
      <c r="AD12" s="18"/>
      <c r="AE12" s="18"/>
      <c r="AF12" s="18"/>
    </row>
    <row r="13" spans="1:32" ht="15">
      <c r="A13" s="10"/>
      <c r="B13" s="22" t="s">
        <v>154</v>
      </c>
      <c r="C13" s="22"/>
      <c r="D13" s="131">
        <v>264</v>
      </c>
      <c r="E13" s="75">
        <v>633</v>
      </c>
      <c r="F13" s="75">
        <v>390</v>
      </c>
      <c r="G13" s="75">
        <v>393</v>
      </c>
      <c r="I13" s="131">
        <v>352</v>
      </c>
      <c r="J13" s="75">
        <v>444</v>
      </c>
      <c r="K13" s="75">
        <v>517</v>
      </c>
      <c r="L13" s="75">
        <v>633</v>
      </c>
      <c r="M13" s="75">
        <v>679</v>
      </c>
      <c r="N13" s="75">
        <v>536</v>
      </c>
      <c r="O13" s="75">
        <v>499</v>
      </c>
      <c r="P13" s="75">
        <v>390</v>
      </c>
      <c r="Q13" s="75">
        <v>385</v>
      </c>
      <c r="R13" s="75">
        <v>380</v>
      </c>
      <c r="S13" s="75">
        <v>374</v>
      </c>
      <c r="T13" s="75">
        <v>393</v>
      </c>
      <c r="U13" s="75">
        <v>379</v>
      </c>
      <c r="V13" s="75">
        <v>382</v>
      </c>
      <c r="W13" s="317">
        <v>369</v>
      </c>
      <c r="X13" s="75">
        <f>IF(AND(W13=0,V13=0),0,IF(OR(AND(W13&gt;0,V13&lt;=0),AND(W13&lt;0,V13&gt;=0)),"nm",IF(AND(W13&lt;0,V13&lt;0),IF(-(W13/V13-1)*100&lt;-100,"(&gt;100)",-(W13/V13-1)*100),IF((W13/V13-1)*100&gt;100,"&gt;100",(W13/V13-1)*100))))</f>
        <v>-3.4031413612565453</v>
      </c>
      <c r="Y13" s="75">
        <f>IF(AND(W13=0,S13=0),0,IF(OR(AND(W13&gt;0,S13&lt;=0),AND(W13&lt;0,S13&gt;=0)),"nm",IF(AND(W13&lt;0,S13&lt;0),IF(-(W13/S13-1)*100&lt;-100,"(&gt;100)",-(W13/S13-1)*100),IF((W13/S13-1)*100&gt;100,"&gt;100",(W13/S13-1)*100))))</f>
        <v>-1.3368983957219305</v>
      </c>
      <c r="AA13" s="75">
        <v>374</v>
      </c>
      <c r="AB13" s="317">
        <v>369</v>
      </c>
      <c r="AC13" s="75">
        <f>IF(AND(AB13=0,AA13=0),0,IF(OR(AND(AB13&gt;0,AA13&lt;=0),AND(AB13&lt;0,AA13&gt;=0)),"nm",IF(AND(AB13&lt;0,AA13&lt;0),IF(-(AB13/AA13-1)*100&lt;-100,"(&gt;100)",-(AB13/AA13-1)*100),IF((AB13/AA13-1)*100&gt;100,"&gt;100",(AB13/AA13-1)*100))))</f>
        <v>-1.3368983957219305</v>
      </c>
      <c r="AD13" s="18"/>
      <c r="AE13" s="18"/>
      <c r="AF13" s="18"/>
    </row>
    <row r="14" spans="1:29" s="18" customFormat="1" ht="15">
      <c r="A14" s="58" t="s">
        <v>155</v>
      </c>
      <c r="C14" s="22"/>
      <c r="D14" s="10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408"/>
      <c r="X14" s="17"/>
      <c r="Y14" s="17"/>
      <c r="Z14" s="15"/>
      <c r="AA14" s="17"/>
      <c r="AB14" s="408"/>
      <c r="AC14" s="17"/>
    </row>
    <row r="15" spans="2:32" ht="15">
      <c r="B15" s="22" t="s">
        <v>156</v>
      </c>
      <c r="C15" s="22"/>
      <c r="D15" s="131">
        <v>556</v>
      </c>
      <c r="E15" s="75">
        <v>540</v>
      </c>
      <c r="F15" s="75">
        <v>250</v>
      </c>
      <c r="G15" s="75">
        <v>355</v>
      </c>
      <c r="I15" s="75">
        <v>817</v>
      </c>
      <c r="J15" s="75">
        <v>800</v>
      </c>
      <c r="K15" s="75">
        <v>629</v>
      </c>
      <c r="L15" s="75">
        <v>540</v>
      </c>
      <c r="M15" s="75">
        <v>520</v>
      </c>
      <c r="N15" s="75">
        <v>349</v>
      </c>
      <c r="O15" s="75">
        <v>284</v>
      </c>
      <c r="P15" s="75">
        <v>250</v>
      </c>
      <c r="Q15" s="75">
        <v>274</v>
      </c>
      <c r="R15" s="75">
        <v>269</v>
      </c>
      <c r="S15" s="75">
        <v>335</v>
      </c>
      <c r="T15" s="75">
        <v>355</v>
      </c>
      <c r="U15" s="75">
        <v>373</v>
      </c>
      <c r="V15" s="75">
        <v>353</v>
      </c>
      <c r="W15" s="317">
        <v>330</v>
      </c>
      <c r="X15" s="75">
        <f>IF(AND(W15=0,V15=0),0,IF(OR(AND(W15&gt;0,V15&lt;=0),AND(W15&lt;0,V15&gt;=0)),"nm",IF(AND(W15&lt;0,V15&lt;0),IF(-(W15/V15-1)*100&lt;-100,"(&gt;100)",-(W15/V15-1)*100),IF((W15/V15-1)*100&gt;100,"&gt;100",(W15/V15-1)*100))))</f>
        <v>-6.515580736543914</v>
      </c>
      <c r="Y15" s="75">
        <f>IF(AND(W15=0,S15=0),0,IF(OR(AND(W15&gt;0,S15&lt;=0),AND(W15&lt;0,S15&gt;=0)),"nm",IF(AND(W15&lt;0,S15&lt;0),IF(-(W15/S15-1)*100&lt;-100,"(&gt;100)",-(W15/S15-1)*100),IF((W15/S15-1)*100&gt;100,"&gt;100",(W15/S15-1)*100))))</f>
        <v>-1.4925373134328401</v>
      </c>
      <c r="AA15" s="75">
        <v>335</v>
      </c>
      <c r="AB15" s="317">
        <v>330</v>
      </c>
      <c r="AC15" s="75">
        <f>IF(AND(AB15=0,AA15=0),0,IF(OR(AND(AB15&gt;0,AA15&lt;=0),AND(AB15&lt;0,AA15&gt;=0)),"nm",IF(AND(AB15&lt;0,AA15&lt;0),IF(-(AB15/AA15-1)*100&lt;-100,"(&gt;100)",-(AB15/AA15-1)*100),IF((AB15/AA15-1)*100&gt;100,"&gt;100",(AB15/AA15-1)*100))))</f>
        <v>-1.4925373134328401</v>
      </c>
      <c r="AD15" s="18"/>
      <c r="AE15" s="18"/>
      <c r="AF15" s="18"/>
    </row>
    <row r="16" spans="2:32" ht="15">
      <c r="B16" s="22" t="s">
        <v>157</v>
      </c>
      <c r="C16" s="22"/>
      <c r="D16" s="131">
        <v>43</v>
      </c>
      <c r="E16" s="75">
        <v>124</v>
      </c>
      <c r="F16" s="75">
        <v>85</v>
      </c>
      <c r="G16" s="75">
        <v>78</v>
      </c>
      <c r="I16" s="75">
        <v>121</v>
      </c>
      <c r="J16" s="75">
        <v>231</v>
      </c>
      <c r="K16" s="75">
        <v>149</v>
      </c>
      <c r="L16" s="75">
        <v>124</v>
      </c>
      <c r="M16" s="75">
        <v>106</v>
      </c>
      <c r="N16" s="75">
        <v>116</v>
      </c>
      <c r="O16" s="75">
        <v>112</v>
      </c>
      <c r="P16" s="75">
        <v>85</v>
      </c>
      <c r="Q16" s="75">
        <v>99</v>
      </c>
      <c r="R16" s="75">
        <v>106</v>
      </c>
      <c r="S16" s="75">
        <v>83</v>
      </c>
      <c r="T16" s="75">
        <v>78</v>
      </c>
      <c r="U16" s="75">
        <v>74</v>
      </c>
      <c r="V16" s="75">
        <v>74</v>
      </c>
      <c r="W16" s="317">
        <v>62</v>
      </c>
      <c r="X16" s="75">
        <f>IF(AND(W16=0,V16=0),0,IF(OR(AND(W16&gt;0,V16&lt;=0),AND(W16&lt;0,V16&gt;=0)),"nm",IF(AND(W16&lt;0,V16&lt;0),IF(-(W16/V16-1)*100&lt;-100,"(&gt;100)",-(W16/V16-1)*100),IF((W16/V16-1)*100&gt;100,"&gt;100",(W16/V16-1)*100))))</f>
        <v>-16.216216216216218</v>
      </c>
      <c r="Y16" s="75">
        <f>IF(AND(W16=0,S16=0),0,IF(OR(AND(W16&gt;0,S16&lt;=0),AND(W16&lt;0,S16&gt;=0)),"nm",IF(AND(W16&lt;0,S16&lt;0),IF(-(W16/S16-1)*100&lt;-100,"(&gt;100)",-(W16/S16-1)*100),IF((W16/S16-1)*100&gt;100,"&gt;100",(W16/S16-1)*100))))</f>
        <v>-25.30120481927711</v>
      </c>
      <c r="AA16" s="75">
        <v>83</v>
      </c>
      <c r="AB16" s="317">
        <v>62</v>
      </c>
      <c r="AC16" s="75">
        <f>IF(AND(AB16=0,AA16=0),0,IF(OR(AND(AB16&gt;0,AA16&lt;=0),AND(AB16&lt;0,AA16&gt;=0)),"nm",IF(AND(AB16&lt;0,AA16&lt;0),IF(-(AB16/AA16-1)*100&lt;-100,"(&gt;100)",-(AB16/AA16-1)*100),IF((AB16/AA16-1)*100&gt;100,"&gt;100",(AB16/AA16-1)*100))))</f>
        <v>-25.30120481927711</v>
      </c>
      <c r="AD16" s="18"/>
      <c r="AE16" s="18"/>
      <c r="AF16" s="18"/>
    </row>
    <row r="17" spans="2:32" ht="15">
      <c r="B17" s="22" t="s">
        <v>158</v>
      </c>
      <c r="C17" s="22"/>
      <c r="D17" s="131">
        <v>16</v>
      </c>
      <c r="E17" s="75">
        <v>22</v>
      </c>
      <c r="F17" s="75">
        <v>38</v>
      </c>
      <c r="G17" s="75">
        <v>41</v>
      </c>
      <c r="I17" s="75">
        <v>18</v>
      </c>
      <c r="J17" s="75">
        <v>13</v>
      </c>
      <c r="K17" s="75">
        <v>13</v>
      </c>
      <c r="L17" s="75">
        <v>22</v>
      </c>
      <c r="M17" s="75">
        <v>24</v>
      </c>
      <c r="N17" s="75">
        <v>45</v>
      </c>
      <c r="O17" s="75">
        <v>37</v>
      </c>
      <c r="P17" s="75">
        <v>38</v>
      </c>
      <c r="Q17" s="75">
        <v>40</v>
      </c>
      <c r="R17" s="75">
        <v>40</v>
      </c>
      <c r="S17" s="75">
        <v>43</v>
      </c>
      <c r="T17" s="75">
        <v>41</v>
      </c>
      <c r="U17" s="75">
        <v>40</v>
      </c>
      <c r="V17" s="75">
        <v>34</v>
      </c>
      <c r="W17" s="317">
        <v>34</v>
      </c>
      <c r="X17" s="75">
        <f>IF(AND(W17=0,V17=0),0,IF(OR(AND(W17&gt;0,V17&lt;=0),AND(W17&lt;0,V17&gt;=0)),"nm",IF(AND(W17&lt;0,V17&lt;0),IF(-(W17/V17-1)*100&lt;-100,"(&gt;100)",-(W17/V17-1)*100),IF((W17/V17-1)*100&gt;100,"&gt;100",(W17/V17-1)*100))))</f>
        <v>0</v>
      </c>
      <c r="Y17" s="75">
        <f>IF(AND(W17=0,S17=0),0,IF(OR(AND(W17&gt;0,S17&lt;=0),AND(W17&lt;0,S17&gt;=0)),"nm",IF(AND(W17&lt;0,S17&lt;0),IF(-(W17/S17-1)*100&lt;-100,"(&gt;100)",-(W17/S17-1)*100),IF((W17/S17-1)*100&gt;100,"&gt;100",(W17/S17-1)*100))))</f>
        <v>-20.93023255813954</v>
      </c>
      <c r="AA17" s="75">
        <v>43</v>
      </c>
      <c r="AB17" s="317">
        <v>34</v>
      </c>
      <c r="AC17" s="75">
        <f>IF(AND(AB17=0,AA17=0),0,IF(OR(AND(AB17&gt;0,AA17&lt;=0),AND(AB17&lt;0,AA17&gt;=0)),"nm",IF(AND(AB17&lt;0,AA17&lt;0),IF(-(AB17/AA17-1)*100&lt;-100,"(&gt;100)",-(AB17/AA17-1)*100),IF((AB17/AA17-1)*100&gt;100,"&gt;100",(AB17/AA17-1)*100))))</f>
        <v>-20.93023255813954</v>
      </c>
      <c r="AD17" s="18"/>
      <c r="AE17" s="18"/>
      <c r="AF17" s="18"/>
    </row>
    <row r="18" spans="2:32" ht="15">
      <c r="B18" s="22" t="s">
        <v>159</v>
      </c>
      <c r="C18" s="22"/>
      <c r="D18" s="131">
        <v>223</v>
      </c>
      <c r="E18" s="75">
        <v>300</v>
      </c>
      <c r="F18" s="75">
        <v>317</v>
      </c>
      <c r="G18" s="75">
        <v>213</v>
      </c>
      <c r="I18" s="75">
        <v>259</v>
      </c>
      <c r="J18" s="75">
        <v>266</v>
      </c>
      <c r="K18" s="75">
        <v>349</v>
      </c>
      <c r="L18" s="75">
        <v>300</v>
      </c>
      <c r="M18" s="75">
        <v>285</v>
      </c>
      <c r="N18" s="75">
        <v>242</v>
      </c>
      <c r="O18" s="75">
        <v>346</v>
      </c>
      <c r="P18" s="75">
        <v>317</v>
      </c>
      <c r="Q18" s="75">
        <v>310</v>
      </c>
      <c r="R18" s="75">
        <v>258</v>
      </c>
      <c r="S18" s="75">
        <v>135</v>
      </c>
      <c r="T18" s="75">
        <v>213</v>
      </c>
      <c r="U18" s="75">
        <v>257</v>
      </c>
      <c r="V18" s="75">
        <v>261</v>
      </c>
      <c r="W18" s="317">
        <v>247</v>
      </c>
      <c r="X18" s="75">
        <f>IF(AND(W18=0,V18=0),0,IF(OR(AND(W18&gt;0,V18&lt;=0),AND(W18&lt;0,V18&gt;=0)),"nm",IF(AND(W18&lt;0,V18&lt;0),IF(-(W18/V18-1)*100&lt;-100,"(&gt;100)",-(W18/V18-1)*100),IF((W18/V18-1)*100&gt;100,"&gt;100",(W18/V18-1)*100))))</f>
        <v>-5.363984674329503</v>
      </c>
      <c r="Y18" s="75">
        <f>IF(AND(W18=0,S18=0),0,IF(OR(AND(W18&gt;0,S18&lt;=0),AND(W18&lt;0,S18&gt;=0)),"nm",IF(AND(W18&lt;0,S18&lt;0),IF(-(W18/S18-1)*100&lt;-100,"(&gt;100)",-(W18/S18-1)*100),IF((W18/S18-1)*100&gt;100,"&gt;100",(W18/S18-1)*100))))</f>
        <v>82.96296296296298</v>
      </c>
      <c r="AA18" s="75">
        <v>135</v>
      </c>
      <c r="AB18" s="317">
        <v>247</v>
      </c>
      <c r="AC18" s="75">
        <f>IF(AND(AB18=0,AA18=0),0,IF(OR(AND(AB18&gt;0,AA18&lt;=0),AND(AB18&lt;0,AA18&gt;=0)),"nm",IF(AND(AB18&lt;0,AA18&lt;0),IF(-(AB18/AA18-1)*100&lt;-100,"(&gt;100)",-(AB18/AA18-1)*100),IF((AB18/AA18-1)*100&gt;100,"&gt;100",(AB18/AA18-1)*100))))</f>
        <v>82.96296296296298</v>
      </c>
      <c r="AD18" s="18"/>
      <c r="AE18" s="18"/>
      <c r="AF18" s="18"/>
    </row>
    <row r="19" spans="2:32" ht="15">
      <c r="B19" s="22" t="s">
        <v>103</v>
      </c>
      <c r="C19" s="22"/>
      <c r="D19" s="131">
        <f>D5-D15-D16-D17-D18</f>
        <v>1554</v>
      </c>
      <c r="E19" s="75">
        <f>E5-E15-E16-E17-E18</f>
        <v>3233</v>
      </c>
      <c r="F19" s="75">
        <v>2523</v>
      </c>
      <c r="G19" s="75">
        <v>2217</v>
      </c>
      <c r="I19" s="75">
        <v>2018</v>
      </c>
      <c r="J19" s="75">
        <f>J5-J15-J16-J17-J18</f>
        <v>2741</v>
      </c>
      <c r="K19" s="75">
        <v>2683</v>
      </c>
      <c r="L19" s="75">
        <v>3233</v>
      </c>
      <c r="M19" s="75">
        <v>3133</v>
      </c>
      <c r="N19" s="75">
        <v>2972</v>
      </c>
      <c r="O19" s="75">
        <v>2726</v>
      </c>
      <c r="P19" s="75">
        <v>2523</v>
      </c>
      <c r="Q19" s="75">
        <v>2375</v>
      </c>
      <c r="R19" s="75">
        <v>2210</v>
      </c>
      <c r="S19" s="75">
        <v>2184</v>
      </c>
      <c r="T19" s="75">
        <v>2217</v>
      </c>
      <c r="U19" s="75">
        <v>2164</v>
      </c>
      <c r="V19" s="75">
        <v>2234</v>
      </c>
      <c r="W19" s="317">
        <v>2162</v>
      </c>
      <c r="X19" s="75">
        <f>IF(AND(W19=0,V19=0),0,IF(OR(AND(W19&gt;0,V19&lt;=0),AND(W19&lt;0,V19&gt;=0)),"nm",IF(AND(W19&lt;0,V19&lt;0),IF(-(W19/V19-1)*100&lt;-100,"(&gt;100)",-(W19/V19-1)*100),IF((W19/V19-1)*100&gt;100,"&gt;100",(W19/V19-1)*100))))</f>
        <v>-3.22291853178156</v>
      </c>
      <c r="Y19" s="75">
        <f>IF(AND(W19=0,S19=0),0,IF(OR(AND(W19&gt;0,S19&lt;=0),AND(W19&lt;0,S19&gt;=0)),"nm",IF(AND(W19&lt;0,S19&lt;0),IF(-(W19/S19-1)*100&lt;-100,"(&gt;100)",-(W19/S19-1)*100),IF((W19/S19-1)*100&gt;100,"&gt;100",(W19/S19-1)*100))))</f>
        <v>-1.0073260073260037</v>
      </c>
      <c r="AA19" s="75">
        <v>2184</v>
      </c>
      <c r="AB19" s="317">
        <v>2162</v>
      </c>
      <c r="AC19" s="75">
        <f>IF(AND(AB19=0,AA19=0),0,IF(OR(AND(AB19&gt;0,AA19&lt;=0),AND(AB19&lt;0,AA19&gt;=0)),"nm",IF(AND(AB19&lt;0,AA19&lt;0),IF(-(AB19/AA19-1)*100&lt;-100,"(&gt;100)",-(AB19/AA19-1)*100),IF((AB19/AA19-1)*100&gt;100,"&gt;100",(AB19/AA19-1)*100))))</f>
        <v>-1.0073260073260037</v>
      </c>
      <c r="AD19" s="18"/>
      <c r="AE19" s="18"/>
      <c r="AF19" s="18"/>
    </row>
    <row r="20" spans="1:32" ht="15">
      <c r="A20" s="58" t="s">
        <v>163</v>
      </c>
      <c r="C20" s="22"/>
      <c r="D20" s="131"/>
      <c r="W20" s="407"/>
      <c r="AB20" s="407"/>
      <c r="AD20" s="18"/>
      <c r="AE20" s="18"/>
      <c r="AF20" s="18"/>
    </row>
    <row r="21" spans="2:32" ht="15">
      <c r="B21" s="22" t="s">
        <v>164</v>
      </c>
      <c r="C21" s="22"/>
      <c r="D21" s="131">
        <v>857</v>
      </c>
      <c r="E21" s="75">
        <v>1802</v>
      </c>
      <c r="F21" s="75">
        <v>1294</v>
      </c>
      <c r="G21" s="75">
        <v>1161</v>
      </c>
      <c r="I21" s="75">
        <v>1107</v>
      </c>
      <c r="J21" s="75">
        <v>1547</v>
      </c>
      <c r="K21" s="75">
        <v>1313</v>
      </c>
      <c r="L21" s="75">
        <v>1802</v>
      </c>
      <c r="M21" s="75">
        <v>1653</v>
      </c>
      <c r="N21" s="75">
        <v>969</v>
      </c>
      <c r="O21" s="75">
        <v>1323</v>
      </c>
      <c r="P21" s="75">
        <v>1294</v>
      </c>
      <c r="Q21" s="75">
        <v>1178</v>
      </c>
      <c r="R21" s="75">
        <v>1592</v>
      </c>
      <c r="S21" s="75">
        <v>1019</v>
      </c>
      <c r="T21" s="75">
        <v>1161</v>
      </c>
      <c r="U21" s="75">
        <v>1062</v>
      </c>
      <c r="V21" s="75">
        <v>970</v>
      </c>
      <c r="W21" s="317">
        <v>877</v>
      </c>
      <c r="X21" s="75">
        <f>IF(AND(W21=0,V21=0),0,IF(OR(AND(W21&gt;0,V21&lt;=0),AND(W21&lt;0,V21&gt;=0)),"nm",IF(AND(W21&lt;0,V21&lt;0),IF(-(W21/V21-1)*100&lt;-100,"(&gt;100)",-(W21/V21-1)*100),IF((W21/V21-1)*100&gt;100,"&gt;100",(W21/V21-1)*100))))</f>
        <v>-9.587628865979381</v>
      </c>
      <c r="Y21" s="75">
        <f>IF(AND(W21=0,S21=0),0,IF(OR(AND(W21&gt;0,S21&lt;=0),AND(W21&lt;0,S21&gt;=0)),"nm",IF(AND(W21&lt;0,S21&lt;0),IF(-(W21/S21-1)*100&lt;-100,"(&gt;100)",-(W21/S21-1)*100),IF((W21/S21-1)*100&gt;100,"&gt;100",(W21/S21-1)*100))))</f>
        <v>-13.935230618253192</v>
      </c>
      <c r="AA21" s="75">
        <v>1019</v>
      </c>
      <c r="AB21" s="317">
        <v>877</v>
      </c>
      <c r="AC21" s="75">
        <f>IF(AND(AB21=0,AA21=0),0,IF(OR(AND(AB21&gt;0,AA21&lt;=0),AND(AB21&lt;0,AA21&gt;=0)),"nm",IF(AND(AB21&lt;0,AA21&lt;0),IF(-(AB21/AA21-1)*100&lt;-100,"(&gt;100)",-(AB21/AA21-1)*100),IF((AB21/AA21-1)*100&gt;100,"&gt;100",(AB21/AA21-1)*100))))</f>
        <v>-13.935230618253192</v>
      </c>
      <c r="AD21" s="18"/>
      <c r="AE21" s="18"/>
      <c r="AF21" s="18"/>
    </row>
    <row r="22" spans="2:32" ht="15">
      <c r="B22" s="22" t="s">
        <v>165</v>
      </c>
      <c r="C22" s="22"/>
      <c r="D22" s="131">
        <v>463</v>
      </c>
      <c r="E22" s="75">
        <v>358</v>
      </c>
      <c r="F22" s="75">
        <v>225</v>
      </c>
      <c r="G22" s="75">
        <v>169</v>
      </c>
      <c r="I22" s="75">
        <v>589</v>
      </c>
      <c r="J22" s="75">
        <v>1036</v>
      </c>
      <c r="K22" s="75">
        <v>648</v>
      </c>
      <c r="L22" s="75">
        <v>358</v>
      </c>
      <c r="M22" s="75">
        <v>265</v>
      </c>
      <c r="N22" s="75">
        <v>771</v>
      </c>
      <c r="O22" s="75">
        <v>198</v>
      </c>
      <c r="P22" s="75">
        <v>225</v>
      </c>
      <c r="Q22" s="75">
        <v>328</v>
      </c>
      <c r="R22" s="75">
        <v>221</v>
      </c>
      <c r="S22" s="75">
        <v>675</v>
      </c>
      <c r="T22" s="75">
        <v>169</v>
      </c>
      <c r="U22" s="75">
        <v>324</v>
      </c>
      <c r="V22" s="75">
        <v>473</v>
      </c>
      <c r="W22" s="317">
        <v>360</v>
      </c>
      <c r="X22" s="75">
        <f>IF(AND(W22=0,V22=0),0,IF(OR(AND(W22&gt;0,V22&lt;=0),AND(W22&lt;0,V22&gt;=0)),"nm",IF(AND(W22&lt;0,V22&lt;0),IF(-(W22/V22-1)*100&lt;-100,"(&gt;100)",-(W22/V22-1)*100),IF((W22/V22-1)*100&gt;100,"&gt;100",(W22/V22-1)*100))))</f>
        <v>-23.89006342494715</v>
      </c>
      <c r="Y22" s="75">
        <f>IF(AND(W22=0,S22=0),0,IF(OR(AND(W22&gt;0,S22&lt;=0),AND(W22&lt;0,S22&gt;=0)),"nm",IF(AND(W22&lt;0,S22&lt;0),IF(-(W22/S22-1)*100&lt;-100,"(&gt;100)",-(W22/S22-1)*100),IF((W22/S22-1)*100&gt;100,"&gt;100",(W22/S22-1)*100))))</f>
        <v>-46.666666666666664</v>
      </c>
      <c r="AA22" s="75">
        <v>675</v>
      </c>
      <c r="AB22" s="317">
        <v>360</v>
      </c>
      <c r="AC22" s="75">
        <f>IF(AND(AB22=0,AA22=0),0,IF(OR(AND(AB22&gt;0,AA22&lt;=0),AND(AB22&lt;0,AA22&gt;=0)),"nm",IF(AND(AB22&lt;0,AA22&lt;0),IF(-(AB22/AA22-1)*100&lt;-100,"(&gt;100)",-(AB22/AA22-1)*100),IF((AB22/AA22-1)*100&gt;100,"&gt;100",(AB22/AA22-1)*100))))</f>
        <v>-46.666666666666664</v>
      </c>
      <c r="AD22" s="18"/>
      <c r="AE22" s="18"/>
      <c r="AF22" s="18"/>
    </row>
    <row r="23" spans="2:32" ht="15">
      <c r="B23" s="22" t="s">
        <v>166</v>
      </c>
      <c r="C23" s="22"/>
      <c r="D23" s="131">
        <v>326</v>
      </c>
      <c r="E23" s="75">
        <v>113</v>
      </c>
      <c r="F23" s="75">
        <v>124</v>
      </c>
      <c r="G23" s="75">
        <v>607</v>
      </c>
      <c r="I23" s="75">
        <v>495</v>
      </c>
      <c r="J23" s="75">
        <v>468</v>
      </c>
      <c r="K23" s="75">
        <v>655</v>
      </c>
      <c r="L23" s="75">
        <v>113</v>
      </c>
      <c r="M23" s="75">
        <v>245</v>
      </c>
      <c r="N23" s="75">
        <v>141</v>
      </c>
      <c r="O23" s="75">
        <v>655</v>
      </c>
      <c r="P23" s="75">
        <v>124</v>
      </c>
      <c r="Q23" s="75">
        <v>93</v>
      </c>
      <c r="R23" s="75">
        <v>134</v>
      </c>
      <c r="S23" s="75">
        <v>129</v>
      </c>
      <c r="T23" s="75">
        <v>607</v>
      </c>
      <c r="U23" s="75">
        <v>74</v>
      </c>
      <c r="V23" s="75">
        <v>187</v>
      </c>
      <c r="W23" s="317">
        <v>239</v>
      </c>
      <c r="X23" s="75">
        <f>IF(AND(W23=0,V23=0),0,IF(OR(AND(W23&gt;0,V23&lt;=0),AND(W23&lt;0,V23&gt;=0)),"nm",IF(AND(W23&lt;0,V23&lt;0),IF(-(W23/V23-1)*100&lt;-100,"(&gt;100)",-(W23/V23-1)*100),IF((W23/V23-1)*100&gt;100,"&gt;100",(W23/V23-1)*100))))</f>
        <v>27.807486631016044</v>
      </c>
      <c r="Y23" s="75">
        <f>IF(AND(W23=0,S23=0),0,IF(OR(AND(W23&gt;0,S23&lt;=0),AND(W23&lt;0,S23&gt;=0)),"nm",IF(AND(W23&lt;0,S23&lt;0),IF(-(W23/S23-1)*100&lt;-100,"(&gt;100)",-(W23/S23-1)*100),IF((W23/S23-1)*100&gt;100,"&gt;100",(W23/S23-1)*100))))</f>
        <v>85.27131782945736</v>
      </c>
      <c r="AA23" s="75">
        <v>129</v>
      </c>
      <c r="AB23" s="317">
        <v>239</v>
      </c>
      <c r="AC23" s="75">
        <f>IF(AND(AB23=0,AA23=0),0,IF(OR(AND(AB23&gt;0,AA23&lt;=0),AND(AB23&lt;0,AA23&gt;=0)),"nm",IF(AND(AB23&lt;0,AA23&lt;0),IF(-(AB23/AA23-1)*100&lt;-100,"(&gt;100)",-(AB23/AA23-1)*100),IF((AB23/AA23-1)*100&gt;100,"&gt;100",(AB23/AA23-1)*100))))</f>
        <v>85.27131782945736</v>
      </c>
      <c r="AD23" s="18"/>
      <c r="AE23" s="18"/>
      <c r="AF23" s="18"/>
    </row>
    <row r="24" spans="2:32" ht="15">
      <c r="B24" s="22" t="s">
        <v>167</v>
      </c>
      <c r="C24" s="22"/>
      <c r="D24" s="131">
        <v>746</v>
      </c>
      <c r="E24" s="75">
        <v>1946</v>
      </c>
      <c r="F24" s="75">
        <v>1570</v>
      </c>
      <c r="G24" s="75">
        <v>967</v>
      </c>
      <c r="I24" s="75">
        <v>1042</v>
      </c>
      <c r="J24" s="75">
        <v>1000</v>
      </c>
      <c r="K24" s="75">
        <v>1207</v>
      </c>
      <c r="L24" s="75">
        <v>1946</v>
      </c>
      <c r="M24" s="75">
        <v>1905</v>
      </c>
      <c r="N24" s="75">
        <v>1843</v>
      </c>
      <c r="O24" s="75">
        <v>1329</v>
      </c>
      <c r="P24" s="75">
        <v>1570</v>
      </c>
      <c r="Q24" s="75">
        <v>1499</v>
      </c>
      <c r="R24" s="75">
        <v>936</v>
      </c>
      <c r="S24" s="75">
        <v>957</v>
      </c>
      <c r="T24" s="75">
        <v>967</v>
      </c>
      <c r="U24" s="75">
        <v>1448</v>
      </c>
      <c r="V24" s="75">
        <v>1326</v>
      </c>
      <c r="W24" s="317">
        <v>1359</v>
      </c>
      <c r="X24" s="75">
        <f>IF(AND(W24=0,V24=0),0,IF(OR(AND(W24&gt;0,V24&lt;=0),AND(W24&lt;0,V24&gt;=0)),"nm",IF(AND(W24&lt;0,V24&lt;0),IF(-(W24/V24-1)*100&lt;-100,"(&gt;100)",-(W24/V24-1)*100),IF((W24/V24-1)*100&gt;100,"&gt;100",(W24/V24-1)*100))))</f>
        <v>2.488687782805421</v>
      </c>
      <c r="Y24" s="75">
        <f>IF(AND(W24=0,S24=0),0,IF(OR(AND(W24&gt;0,S24&lt;=0),AND(W24&lt;0,S24&gt;=0)),"nm",IF(AND(W24&lt;0,S24&lt;0),IF(-(W24/S24-1)*100&lt;-100,"(&gt;100)",-(W24/S24-1)*100),IF((W24/S24-1)*100&gt;100,"&gt;100",(W24/S24-1)*100))))</f>
        <v>42.006269592476485</v>
      </c>
      <c r="AA24" s="75">
        <v>957</v>
      </c>
      <c r="AB24" s="317">
        <v>1359</v>
      </c>
      <c r="AC24" s="75">
        <f>IF(AND(AB24=0,AA24=0),0,IF(OR(AND(AB24&gt;0,AA24&lt;=0),AND(AB24&lt;0,AA24&gt;=0)),"nm",IF(AND(AB24&lt;0,AA24&lt;0),IF(-(AB24/AA24-1)*100&lt;-100,"(&gt;100)",-(AB24/AA24-1)*100),IF((AB24/AA24-1)*100&gt;100,"&gt;100",(AB24/AA24-1)*100))))</f>
        <v>42.006269592476485</v>
      </c>
      <c r="AD24" s="18"/>
      <c r="AE24" s="18"/>
      <c r="AF24" s="18"/>
    </row>
    <row r="25" spans="3:32" ht="15">
      <c r="C25" s="22"/>
      <c r="D25" s="131"/>
      <c r="W25" s="407"/>
      <c r="AB25" s="407"/>
      <c r="AD25" s="17"/>
      <c r="AE25" s="18"/>
      <c r="AF25" s="18"/>
    </row>
    <row r="26" spans="1:29" s="18" customFormat="1" ht="15">
      <c r="A26" s="18" t="s">
        <v>204</v>
      </c>
      <c r="D26" s="104">
        <v>319</v>
      </c>
      <c r="E26" s="17">
        <v>533</v>
      </c>
      <c r="F26" s="17">
        <v>616</v>
      </c>
      <c r="G26" s="17">
        <v>990</v>
      </c>
      <c r="H26" s="17"/>
      <c r="I26" s="17">
        <v>387</v>
      </c>
      <c r="J26" s="17">
        <v>693</v>
      </c>
      <c r="K26" s="17">
        <v>552</v>
      </c>
      <c r="L26" s="17">
        <v>533</v>
      </c>
      <c r="M26" s="17">
        <v>542</v>
      </c>
      <c r="N26" s="17">
        <v>536</v>
      </c>
      <c r="O26" s="17">
        <v>670</v>
      </c>
      <c r="P26" s="17">
        <v>616</v>
      </c>
      <c r="Q26" s="17">
        <v>582</v>
      </c>
      <c r="R26" s="17">
        <v>1101</v>
      </c>
      <c r="S26" s="17">
        <v>987</v>
      </c>
      <c r="T26" s="17">
        <v>990</v>
      </c>
      <c r="U26" s="17">
        <v>994</v>
      </c>
      <c r="V26" s="17">
        <v>994</v>
      </c>
      <c r="W26" s="461">
        <f>SUM(W28:W30)</f>
        <v>954</v>
      </c>
      <c r="X26" s="17">
        <f>IF(AND(W26=0,V26=0),0,IF(OR(AND(W26&gt;0,V26&lt;=0),AND(W26&lt;0,V26&gt;=0)),"nm",IF(AND(W26&lt;0,V26&lt;0),IF(-(W26/V26-1)*100&lt;-100,"(&gt;100)",-(W26/V26-1)*100),IF((W26/V26-1)*100&gt;100,"&gt;100",(W26/V26-1)*100))))</f>
        <v>-4.024144869215296</v>
      </c>
      <c r="Y26" s="17">
        <f>IF(AND(W26=0,S26=0),0,IF(OR(AND(W26&gt;0,S26&lt;=0),AND(W26&lt;0,S26&gt;=0)),"nm",IF(AND(W26&lt;0,S26&lt;0),IF(-(W26/S26-1)*100&lt;-100,"(&gt;100)",-(W26/S26-1)*100),IF((W26/S26-1)*100&gt;100,"&gt;100",(W26/S26-1)*100))))</f>
        <v>-3.3434650455927084</v>
      </c>
      <c r="Z26" s="15"/>
      <c r="AA26" s="17">
        <v>987</v>
      </c>
      <c r="AB26" s="461">
        <f>SUM(AB28:AB30)</f>
        <v>954</v>
      </c>
      <c r="AC26" s="17">
        <f>IF(AND(AB26=0,AA26=0),0,IF(OR(AND(AB26&gt;0,AA26&lt;=0),AND(AB26&lt;0,AA26&gt;=0)),"nm",IF(AND(AB26&lt;0,AA26&lt;0),IF(-(AB26/AA26-1)*100&lt;-100,"(&gt;100)",-(AB26/AA26-1)*100),IF((AB26/AA26-1)*100&gt;100,"&gt;100",(AB26/AA26-1)*100))))</f>
        <v>-3.3434650455927084</v>
      </c>
    </row>
    <row r="27" spans="1:32" ht="15">
      <c r="A27" s="58" t="s">
        <v>151</v>
      </c>
      <c r="C27" s="22"/>
      <c r="D27" s="131"/>
      <c r="W27" s="317"/>
      <c r="AB27" s="407"/>
      <c r="AD27" s="18"/>
      <c r="AE27" s="18"/>
      <c r="AF27" s="18"/>
    </row>
    <row r="28" spans="1:32" ht="15">
      <c r="A28" s="18"/>
      <c r="B28" s="22" t="s">
        <v>152</v>
      </c>
      <c r="C28" s="22"/>
      <c r="D28" s="131">
        <v>213</v>
      </c>
      <c r="E28" s="75">
        <v>389</v>
      </c>
      <c r="F28" s="75">
        <v>443</v>
      </c>
      <c r="G28" s="75">
        <v>835</v>
      </c>
      <c r="I28" s="75">
        <v>282</v>
      </c>
      <c r="J28" s="75">
        <v>467</v>
      </c>
      <c r="K28" s="75">
        <v>440</v>
      </c>
      <c r="L28" s="75">
        <v>389</v>
      </c>
      <c r="M28" s="75">
        <v>402</v>
      </c>
      <c r="N28" s="75">
        <v>385</v>
      </c>
      <c r="O28" s="75">
        <v>422</v>
      </c>
      <c r="P28" s="75">
        <v>443</v>
      </c>
      <c r="Q28" s="75">
        <v>443</v>
      </c>
      <c r="R28" s="75">
        <v>951</v>
      </c>
      <c r="S28" s="75">
        <v>862</v>
      </c>
      <c r="T28" s="75">
        <v>835</v>
      </c>
      <c r="U28" s="75">
        <v>842</v>
      </c>
      <c r="V28" s="75">
        <v>847</v>
      </c>
      <c r="W28" s="317">
        <v>805</v>
      </c>
      <c r="X28" s="75">
        <f>IF(AND(W28=0,V28=0),0,IF(OR(AND(W28&gt;0,V28&lt;=0),AND(W28&lt;0,V28&gt;=0)),"nm",IF(AND(W28&lt;0,V28&lt;0),IF(-(W28/V28-1)*100&lt;-100,"(&gt;100)",-(W28/V28-1)*100),IF((W28/V28-1)*100&gt;100,"&gt;100",(W28/V28-1)*100))))</f>
        <v>-4.958677685950407</v>
      </c>
      <c r="Y28" s="75">
        <f>IF(AND(W28=0,S28=0),0,IF(OR(AND(W28&gt;0,S28&lt;=0),AND(W28&lt;0,S28&gt;=0)),"nm",IF(AND(W28&lt;0,S28&lt;0),IF(-(W28/S28-1)*100&lt;-100,"(&gt;100)",-(W28/S28-1)*100),IF((W28/S28-1)*100&gt;100,"&gt;100",(W28/S28-1)*100))))</f>
        <v>-6.612529002320189</v>
      </c>
      <c r="AA28" s="75">
        <v>862</v>
      </c>
      <c r="AB28" s="317">
        <v>805</v>
      </c>
      <c r="AC28" s="75">
        <f>IF(AND(AB28=0,AA28=0),0,IF(OR(AND(AB28&gt;0,AA28&lt;=0),AND(AB28&lt;0,AA28&gt;=0)),"nm",IF(AND(AB28&lt;0,AA28&lt;0),IF(-(AB28/AA28-1)*100&lt;-100,"(&gt;100)",-(AB28/AA28-1)*100),IF((AB28/AA28-1)*100&gt;100,"&gt;100",(AB28/AA28-1)*100))))</f>
        <v>-6.612529002320189</v>
      </c>
      <c r="AD28" s="18"/>
      <c r="AE28" s="18"/>
      <c r="AF28" s="18"/>
    </row>
    <row r="29" spans="2:32" ht="15">
      <c r="B29" s="22" t="s">
        <v>153</v>
      </c>
      <c r="C29" s="22"/>
      <c r="D29" s="131">
        <v>57</v>
      </c>
      <c r="E29" s="75">
        <v>90</v>
      </c>
      <c r="F29" s="75">
        <v>145</v>
      </c>
      <c r="G29" s="75">
        <v>120</v>
      </c>
      <c r="I29" s="75">
        <v>61</v>
      </c>
      <c r="J29" s="75">
        <v>169</v>
      </c>
      <c r="K29" s="75">
        <v>68</v>
      </c>
      <c r="L29" s="75">
        <v>90</v>
      </c>
      <c r="M29" s="75">
        <v>106</v>
      </c>
      <c r="N29" s="75">
        <v>116</v>
      </c>
      <c r="O29" s="75">
        <v>218</v>
      </c>
      <c r="P29" s="75">
        <v>145</v>
      </c>
      <c r="Q29" s="75">
        <v>109</v>
      </c>
      <c r="R29" s="75">
        <v>122</v>
      </c>
      <c r="S29" s="75">
        <v>103</v>
      </c>
      <c r="T29" s="75">
        <v>120</v>
      </c>
      <c r="U29" s="75">
        <v>131</v>
      </c>
      <c r="V29" s="75">
        <v>125</v>
      </c>
      <c r="W29" s="317">
        <v>111</v>
      </c>
      <c r="X29" s="75">
        <f>IF(AND(W29=0,V29=0),0,IF(OR(AND(W29&gt;0,V29&lt;=0),AND(W29&lt;0,V29&gt;=0)),"nm",IF(AND(W29&lt;0,V29&lt;0),IF(-(W29/V29-1)*100&lt;-100,"(&gt;100)",-(W29/V29-1)*100),IF((W29/V29-1)*100&gt;100,"&gt;100",(W29/V29-1)*100))))</f>
        <v>-11.2</v>
      </c>
      <c r="Y29" s="75">
        <f>IF(AND(W29=0,S29=0),0,IF(OR(AND(W29&gt;0,S29&lt;=0),AND(W29&lt;0,S29&gt;=0)),"nm",IF(AND(W29&lt;0,S29&lt;0),IF(-(W29/S29-1)*100&lt;-100,"(&gt;100)",-(W29/S29-1)*100),IF((W29/S29-1)*100&gt;100,"&gt;100",(W29/S29-1)*100))))</f>
        <v>7.7669902912621325</v>
      </c>
      <c r="AA29" s="75">
        <v>103</v>
      </c>
      <c r="AB29" s="317">
        <v>111</v>
      </c>
      <c r="AC29" s="75">
        <f>IF(AND(AB29=0,AA29=0),0,IF(OR(AND(AB29&gt;0,AA29&lt;=0),AND(AB29&lt;0,AA29&gt;=0)),"nm",IF(AND(AB29&lt;0,AA29&lt;0),IF(-(AB29/AA29-1)*100&lt;-100,"(&gt;100)",-(AB29/AA29-1)*100),IF((AB29/AA29-1)*100&gt;100,"&gt;100",(AB29/AA29-1)*100))))</f>
        <v>7.7669902912621325</v>
      </c>
      <c r="AD29" s="18"/>
      <c r="AE29" s="18"/>
      <c r="AF29" s="18"/>
    </row>
    <row r="30" spans="2:32" ht="15">
      <c r="B30" s="22" t="s">
        <v>154</v>
      </c>
      <c r="C30" s="6"/>
      <c r="D30" s="131">
        <v>49</v>
      </c>
      <c r="E30" s="75">
        <v>54</v>
      </c>
      <c r="F30" s="75">
        <v>28</v>
      </c>
      <c r="G30" s="75">
        <v>35</v>
      </c>
      <c r="I30" s="75">
        <v>44</v>
      </c>
      <c r="J30" s="75">
        <v>57</v>
      </c>
      <c r="K30" s="75">
        <v>44</v>
      </c>
      <c r="L30" s="75">
        <v>54</v>
      </c>
      <c r="M30" s="75">
        <v>34</v>
      </c>
      <c r="N30" s="75">
        <v>35</v>
      </c>
      <c r="O30" s="75">
        <v>30</v>
      </c>
      <c r="P30" s="75">
        <v>28</v>
      </c>
      <c r="Q30" s="75">
        <v>30</v>
      </c>
      <c r="R30" s="75">
        <v>28</v>
      </c>
      <c r="S30" s="75">
        <v>22</v>
      </c>
      <c r="T30" s="75">
        <v>35</v>
      </c>
      <c r="U30" s="75">
        <v>21</v>
      </c>
      <c r="V30" s="75">
        <v>22</v>
      </c>
      <c r="W30" s="317">
        <v>38</v>
      </c>
      <c r="X30" s="75">
        <f>IF(AND(W30=0,V30=0),0,IF(OR(AND(W30&gt;0,V30&lt;=0),AND(W30&lt;0,V30&gt;=0)),"nm",IF(AND(W30&lt;0,V30&lt;0),IF(-(W30/V30-1)*100&lt;-100,"(&gt;100)",-(W30/V30-1)*100),IF((W30/V30-1)*100&gt;100,"&gt;100",(W30/V30-1)*100))))</f>
        <v>72.72727272727273</v>
      </c>
      <c r="Y30" s="75">
        <f>IF(AND(W30=0,S30=0),0,IF(OR(AND(W30&gt;0,S30&lt;=0),AND(W30&lt;0,S30&gt;=0)),"nm",IF(AND(W30&lt;0,S30&lt;0),IF(-(W30/S30-1)*100&lt;-100,"(&gt;100)",-(W30/S30-1)*100),IF((W30/S30-1)*100&gt;100,"&gt;100",(W30/S30-1)*100))))</f>
        <v>72.72727272727273</v>
      </c>
      <c r="AA30" s="75">
        <v>22</v>
      </c>
      <c r="AB30" s="317">
        <v>38</v>
      </c>
      <c r="AC30" s="75">
        <f>IF(AND(AB30=0,AA30=0),0,IF(OR(AND(AB30&gt;0,AA30&lt;=0),AND(AB30&lt;0,AA30&gt;=0)),"nm",IF(AND(AB30&lt;0,AA30&lt;0),IF(-(AB30/AA30-1)*100&lt;-100,"(&gt;100)",-(AB30/AA30-1)*100),IF((AB30/AA30-1)*100&gt;100,"&gt;100",(AB30/AA30-1)*100))))</f>
        <v>72.72727272727273</v>
      </c>
      <c r="AD30" s="18"/>
      <c r="AE30" s="18"/>
      <c r="AF30" s="18"/>
    </row>
    <row r="31" spans="3:32" ht="15">
      <c r="C31" s="6"/>
      <c r="D31" s="131"/>
      <c r="W31" s="407"/>
      <c r="AB31" s="407"/>
      <c r="AD31" s="18"/>
      <c r="AE31" s="18"/>
      <c r="AF31" s="18"/>
    </row>
    <row r="32" spans="1:32" ht="15">
      <c r="A32" s="46" t="s">
        <v>205</v>
      </c>
      <c r="C32" s="6"/>
      <c r="D32" s="131"/>
      <c r="W32" s="407"/>
      <c r="AB32" s="407"/>
      <c r="AD32" s="18"/>
      <c r="AE32" s="18"/>
      <c r="AF32" s="18"/>
    </row>
    <row r="33" spans="1:29" s="18" customFormat="1" ht="15">
      <c r="A33" s="18" t="s">
        <v>161</v>
      </c>
      <c r="B33" s="7"/>
      <c r="D33" s="104">
        <v>1958</v>
      </c>
      <c r="E33" s="17">
        <v>3876</v>
      </c>
      <c r="F33" s="17">
        <v>2878</v>
      </c>
      <c r="G33" s="17">
        <v>2639</v>
      </c>
      <c r="H33" s="17"/>
      <c r="I33" s="17">
        <v>2721</v>
      </c>
      <c r="J33" s="17">
        <v>3692</v>
      </c>
      <c r="K33" s="17">
        <v>3419</v>
      </c>
      <c r="L33" s="17">
        <v>3876</v>
      </c>
      <c r="M33" s="17">
        <v>3764</v>
      </c>
      <c r="N33" s="17">
        <v>3431</v>
      </c>
      <c r="O33" s="17">
        <v>3171</v>
      </c>
      <c r="P33" s="17">
        <v>2878</v>
      </c>
      <c r="Q33" s="17">
        <v>2806</v>
      </c>
      <c r="R33" s="17">
        <v>2597</v>
      </c>
      <c r="S33" s="17">
        <v>2511</v>
      </c>
      <c r="T33" s="17">
        <v>2639</v>
      </c>
      <c r="U33" s="17">
        <v>2648</v>
      </c>
      <c r="V33" s="17">
        <v>2761</v>
      </c>
      <c r="W33" s="461">
        <f>+W6</f>
        <v>2649</v>
      </c>
      <c r="X33" s="331">
        <f>IF(AND(W33=0,V33=0),0,IF(OR(AND(W33&gt;0,V33&lt;=0),AND(W33&lt;0,V33&gt;=0)),"nm",IF(AND(W33&lt;0,V33&lt;0),IF(-(W33/V33-1)*100&lt;-100,"(&gt;100)",-(W33/V33-1)*100),IF((W33/V33-1)*100&gt;100,"&gt;100",(W33/V33-1)*100))))</f>
        <v>-4.0565012676566425</v>
      </c>
      <c r="Y33" s="331">
        <f>IF(AND(W33=0,S33=0),0,IF(OR(AND(W33&gt;0,S33&lt;=0),AND(W33&lt;0,S33&gt;=0)),"nm",IF(AND(W33&lt;0,S33&lt;0),IF(-(W33/S33-1)*100&lt;-100,"(&gt;100)",-(W33/S33-1)*100),IF((W33/S33-1)*100&gt;100,"&gt;100",(W33/S33-1)*100))))</f>
        <v>5.4958183990442055</v>
      </c>
      <c r="Z33" s="332"/>
      <c r="AA33" s="331">
        <v>2511</v>
      </c>
      <c r="AB33" s="461">
        <f>+AB6</f>
        <v>2649</v>
      </c>
      <c r="AC33" s="17">
        <f>IF(AND(AB33=0,AA33=0),0,IF(OR(AND(AB33&gt;0,AA33&lt;=0),AND(AB33&lt;0,AA33&gt;=0)),"nm",IF(AND(AB33&lt;0,AA33&lt;0),IF(-(AB33/AA33-1)*100&lt;-100,"(&gt;100)",-(AB33/AA33-1)*100),IF((AB33/AA33-1)*100&gt;100,"&gt;100",(AB33/AA33-1)*100))))</f>
        <v>5.4958183990442055</v>
      </c>
    </row>
    <row r="34" spans="1:32" ht="15">
      <c r="A34" s="49" t="s">
        <v>85</v>
      </c>
      <c r="D34" s="131"/>
      <c r="W34" s="317"/>
      <c r="X34" s="272"/>
      <c r="Y34" s="272"/>
      <c r="Z34" s="333"/>
      <c r="AA34" s="272"/>
      <c r="AB34" s="317"/>
      <c r="AD34" s="18"/>
      <c r="AE34" s="18"/>
      <c r="AF34" s="18"/>
    </row>
    <row r="35" spans="1:32" ht="15">
      <c r="A35" s="28"/>
      <c r="B35" s="22" t="s">
        <v>391</v>
      </c>
      <c r="D35" s="131">
        <v>474</v>
      </c>
      <c r="E35" s="75">
        <v>513</v>
      </c>
      <c r="F35" s="75">
        <v>317</v>
      </c>
      <c r="G35" s="75">
        <v>303</v>
      </c>
      <c r="I35" s="75">
        <v>615</v>
      </c>
      <c r="J35" s="75">
        <v>681</v>
      </c>
      <c r="K35" s="75">
        <v>635</v>
      </c>
      <c r="L35" s="75">
        <v>513</v>
      </c>
      <c r="M35" s="75">
        <v>496</v>
      </c>
      <c r="N35" s="75">
        <v>396</v>
      </c>
      <c r="O35" s="75">
        <v>377</v>
      </c>
      <c r="P35" s="75">
        <v>317</v>
      </c>
      <c r="Q35" s="75">
        <v>312</v>
      </c>
      <c r="R35" s="75">
        <v>302</v>
      </c>
      <c r="S35" s="75">
        <v>293</v>
      </c>
      <c r="T35" s="75">
        <v>303</v>
      </c>
      <c r="U35" s="75">
        <v>303</v>
      </c>
      <c r="V35" s="75">
        <v>301</v>
      </c>
      <c r="W35" s="317">
        <v>302</v>
      </c>
      <c r="X35" s="272">
        <f>IF(AND(W35=0,V35=0),0,IF(OR(AND(W35&gt;0,V35&lt;=0),AND(W35&lt;0,V35&gt;=0)),"nm",IF(AND(W35&lt;0,V35&lt;0),IF(-(W35/V35-1)*100&lt;-100,"(&gt;100)",-(W35/V35-1)*100),IF((W35/V35-1)*100&gt;100,"&gt;100",(W35/V35-1)*100))))</f>
        <v>0.33222591362125353</v>
      </c>
      <c r="Y35" s="272">
        <f>IF(AND(W35=0,S35=0),0,IF(OR(AND(W35&gt;0,S35&lt;=0),AND(W35&lt;0,S35&gt;=0)),"nm",IF(AND(W35&lt;0,S35&lt;0),IF(-(W35/S35-1)*100&lt;-100,"(&gt;100)",-(W35/S35-1)*100),IF((W35/S35-1)*100&gt;100,"&gt;100",(W35/S35-1)*100))))</f>
        <v>3.0716723549488067</v>
      </c>
      <c r="Z35" s="333"/>
      <c r="AA35" s="272">
        <v>293</v>
      </c>
      <c r="AB35" s="317">
        <v>302</v>
      </c>
      <c r="AC35" s="75">
        <f>IF(AND(AB35=0,AA35=0),0,IF(OR(AND(AB35&gt;0,AA35&lt;=0),AND(AB35&lt;0,AA35&gt;=0)),"nm",IF(AND(AB35&lt;0,AA35&lt;0),IF(-(AB35/AA35-1)*100&lt;-100,"(&gt;100)",-(AB35/AA35-1)*100),IF((AB35/AA35-1)*100&gt;100,"&gt;100",(AB35/AA35-1)*100))))</f>
        <v>3.0716723549488067</v>
      </c>
      <c r="AD35" s="18"/>
      <c r="AE35" s="18"/>
      <c r="AF35" s="18"/>
    </row>
    <row r="36" spans="1:32" ht="14.25" customHeight="1">
      <c r="A36" s="28"/>
      <c r="B36" s="22" t="s">
        <v>336</v>
      </c>
      <c r="D36" s="131">
        <v>1484</v>
      </c>
      <c r="E36" s="75">
        <v>3363</v>
      </c>
      <c r="F36" s="75">
        <v>2561</v>
      </c>
      <c r="G36" s="75">
        <v>2336</v>
      </c>
      <c r="I36" s="75">
        <v>2106</v>
      </c>
      <c r="J36" s="75">
        <v>3011</v>
      </c>
      <c r="K36" s="75">
        <v>2784</v>
      </c>
      <c r="L36" s="75">
        <v>3363</v>
      </c>
      <c r="M36" s="75">
        <v>3268</v>
      </c>
      <c r="N36" s="75">
        <v>3035</v>
      </c>
      <c r="O36" s="75">
        <v>2794</v>
      </c>
      <c r="P36" s="75">
        <v>2561</v>
      </c>
      <c r="Q36" s="75">
        <v>2494</v>
      </c>
      <c r="R36" s="75">
        <v>2295</v>
      </c>
      <c r="S36" s="75">
        <v>2218</v>
      </c>
      <c r="T36" s="75">
        <v>2336</v>
      </c>
      <c r="U36" s="75">
        <v>2345</v>
      </c>
      <c r="V36" s="75">
        <v>2460</v>
      </c>
      <c r="W36" s="317">
        <v>2347</v>
      </c>
      <c r="X36" s="272">
        <f>IF(AND(W36=0,V36=0),0,IF(OR(AND(W36&gt;0,V36&lt;=0),AND(W36&lt;0,V36&gt;=0)),"nm",IF(AND(W36&lt;0,V36&lt;0),IF(-(W36/V36-1)*100&lt;-100,"(&gt;100)",-(W36/V36-1)*100),IF((W36/V36-1)*100&gt;100,"&gt;100",(W36/V36-1)*100))))</f>
        <v>-4.593495934959346</v>
      </c>
      <c r="Y36" s="272">
        <f>IF(AND(W36=0,S36=0),0,IF(OR(AND(W36&gt;0,S36&lt;=0),AND(W36&lt;0,S36&gt;=0)),"nm",IF(AND(W36&lt;0,S36&lt;0),IF(-(W36/S36-1)*100&lt;-100,"(&gt;100)",-(W36/S36-1)*100),IF((W36/S36-1)*100&gt;100,"&gt;100",(W36/S36-1)*100))))</f>
        <v>5.816050495942293</v>
      </c>
      <c r="Z36" s="333"/>
      <c r="AA36" s="272">
        <v>2218</v>
      </c>
      <c r="AB36" s="317">
        <v>2347</v>
      </c>
      <c r="AC36" s="75">
        <f>IF(AND(AB36=0,AA36=0),0,IF(OR(AND(AB36&gt;0,AA36&lt;=0),AND(AB36&lt;0,AA36&gt;=0)),"nm",IF(AND(AB36&lt;0,AA36&lt;0),IF(-(AB36/AA36-1)*100&lt;-100,"(&gt;100)",-(AB36/AA36-1)*100),IF((AB36/AA36-1)*100&gt;100,"&gt;100",(AB36/AA36-1)*100))))</f>
        <v>5.816050495942293</v>
      </c>
      <c r="AD36" s="18"/>
      <c r="AE36" s="18"/>
      <c r="AF36" s="18"/>
    </row>
    <row r="37" spans="1:32" ht="2.25" customHeight="1" hidden="1">
      <c r="A37" s="29"/>
      <c r="B37" s="160"/>
      <c r="D37" s="161"/>
      <c r="W37" s="407"/>
      <c r="AB37" s="407"/>
      <c r="AD37" s="18"/>
      <c r="AE37" s="18"/>
      <c r="AF37" s="18"/>
    </row>
    <row r="38" spans="1:29" s="18" customFormat="1" ht="15">
      <c r="A38" s="58" t="s">
        <v>84</v>
      </c>
      <c r="D38" s="10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408"/>
      <c r="X38" s="17"/>
      <c r="Y38" s="17"/>
      <c r="Z38" s="15"/>
      <c r="AA38" s="17"/>
      <c r="AB38" s="408"/>
      <c r="AC38" s="17"/>
    </row>
    <row r="39" spans="1:32" ht="15">
      <c r="A39" s="29"/>
      <c r="B39" s="10" t="s">
        <v>51</v>
      </c>
      <c r="D39" s="131">
        <v>678</v>
      </c>
      <c r="E39" s="75">
        <v>731</v>
      </c>
      <c r="F39" s="75">
        <v>594</v>
      </c>
      <c r="G39" s="75">
        <v>528</v>
      </c>
      <c r="I39" s="75">
        <v>747</v>
      </c>
      <c r="J39" s="75">
        <v>803</v>
      </c>
      <c r="K39" s="75">
        <v>773</v>
      </c>
      <c r="L39" s="75">
        <v>731</v>
      </c>
      <c r="M39" s="75">
        <v>700</v>
      </c>
      <c r="N39" s="75">
        <v>648</v>
      </c>
      <c r="O39" s="75">
        <v>635</v>
      </c>
      <c r="P39" s="75">
        <v>594</v>
      </c>
      <c r="Q39" s="75">
        <v>571</v>
      </c>
      <c r="R39" s="75">
        <v>512</v>
      </c>
      <c r="S39" s="75">
        <v>405</v>
      </c>
      <c r="T39" s="75">
        <v>528</v>
      </c>
      <c r="U39" s="75">
        <v>584</v>
      </c>
      <c r="V39" s="75">
        <v>594</v>
      </c>
      <c r="W39" s="317">
        <v>561</v>
      </c>
      <c r="X39" s="75">
        <f>IF(AND(W39=0,V39=0),0,IF(OR(AND(W39&gt;0,V39&lt;=0),AND(W39&lt;0,V39&gt;=0)),"nm",IF(AND(W39&lt;0,V39&lt;0),IF(-(W39/V39-1)*100&lt;-100,"(&gt;100)",-(W39/V39-1)*100),IF((W39/V39-1)*100&gt;100,"&gt;100",(W39/V39-1)*100))))</f>
        <v>-5.555555555555558</v>
      </c>
      <c r="Y39" s="75">
        <f>IF(AND(W39=0,S39=0),0,IF(OR(AND(W39&gt;0,S39&lt;=0),AND(W39&lt;0,S39&gt;=0)),"nm",IF(AND(W39&lt;0,S39&lt;0),IF(-(W39/S39-1)*100&lt;-100,"(&gt;100)",-(W39/S39-1)*100),IF((W39/S39-1)*100&gt;100,"&gt;100",(W39/S39-1)*100))))</f>
        <v>38.518518518518505</v>
      </c>
      <c r="AA39" s="75">
        <v>405</v>
      </c>
      <c r="AB39" s="317">
        <v>561</v>
      </c>
      <c r="AC39" s="75">
        <f>IF(AND(AB39=0,AA39=0),0,IF(OR(AND(AB39&gt;0,AA39&lt;=0),AND(AB39&lt;0,AA39&gt;=0)),"nm",IF(AND(AB39&lt;0,AA39&lt;0),IF(-(AB39/AA39-1)*100&lt;-100,"(&gt;100)",-(AB39/AA39-1)*100),IF((AB39/AA39-1)*100&gt;100,"&gt;100",(AB39/AA39-1)*100))))</f>
        <v>38.518518518518505</v>
      </c>
      <c r="AD39" s="18"/>
      <c r="AE39" s="18"/>
      <c r="AF39" s="18"/>
    </row>
    <row r="40" spans="1:32" ht="15">
      <c r="A40" s="29"/>
      <c r="B40" s="77" t="s">
        <v>52</v>
      </c>
      <c r="D40" s="131">
        <v>587</v>
      </c>
      <c r="E40" s="75">
        <v>567</v>
      </c>
      <c r="F40" s="75">
        <v>359</v>
      </c>
      <c r="G40" s="75">
        <v>334</v>
      </c>
      <c r="I40" s="75">
        <v>860</v>
      </c>
      <c r="J40" s="75">
        <v>769</v>
      </c>
      <c r="K40" s="75">
        <v>650</v>
      </c>
      <c r="L40" s="75">
        <v>567</v>
      </c>
      <c r="M40" s="75">
        <v>540</v>
      </c>
      <c r="N40" s="75">
        <v>442</v>
      </c>
      <c r="O40" s="75">
        <v>377</v>
      </c>
      <c r="P40" s="75">
        <v>359</v>
      </c>
      <c r="Q40" s="75">
        <v>328</v>
      </c>
      <c r="R40" s="75">
        <v>300</v>
      </c>
      <c r="S40" s="75">
        <v>324</v>
      </c>
      <c r="T40" s="75">
        <v>334</v>
      </c>
      <c r="U40" s="75">
        <v>315</v>
      </c>
      <c r="V40" s="75">
        <v>303</v>
      </c>
      <c r="W40" s="317">
        <v>270</v>
      </c>
      <c r="X40" s="75">
        <f>IF(AND(W40=0,V40=0),0,IF(OR(AND(W40&gt;0,V40&lt;=0),AND(W40&lt;0,V40&gt;=0)),"nm",IF(AND(W40&lt;0,V40&lt;0),IF(-(W40/V40-1)*100&lt;-100,"(&gt;100)",-(W40/V40-1)*100),IF((W40/V40-1)*100&gt;100,"&gt;100",(W40/V40-1)*100))))</f>
        <v>-10.89108910891089</v>
      </c>
      <c r="Y40" s="75">
        <f>IF(AND(W40=0,S40=0),0,IF(OR(AND(W40&gt;0,S40&lt;=0),AND(W40&lt;0,S40&gt;=0)),"nm",IF(AND(W40&lt;0,S40&lt;0),IF(-(W40/S40-1)*100&lt;-100,"(&gt;100)",-(W40/S40-1)*100),IF((W40/S40-1)*100&gt;100,"&gt;100",(W40/S40-1)*100))))</f>
        <v>-16.666666666666664</v>
      </c>
      <c r="AA40" s="75">
        <v>324</v>
      </c>
      <c r="AB40" s="317">
        <v>270</v>
      </c>
      <c r="AC40" s="75">
        <f>IF(AND(AB40=0,AA40=0),0,IF(OR(AND(AB40&gt;0,AA40&lt;=0),AND(AB40&lt;0,AA40&gt;=0)),"nm",IF(AND(AB40&lt;0,AA40&lt;0),IF(-(AB40/AA40-1)*100&lt;-100,"(&gt;100)",-(AB40/AA40-1)*100),IF((AB40/AA40-1)*100&gt;100,"&gt;100",(AB40/AA40-1)*100))))</f>
        <v>-16.666666666666664</v>
      </c>
      <c r="AD40" s="18"/>
      <c r="AE40" s="18"/>
      <c r="AF40" s="18"/>
    </row>
    <row r="41" spans="1:32" ht="15">
      <c r="A41" s="29"/>
      <c r="B41" s="77" t="s">
        <v>79</v>
      </c>
      <c r="D41" s="131">
        <v>457</v>
      </c>
      <c r="E41" s="75">
        <v>352</v>
      </c>
      <c r="F41" s="75">
        <v>250</v>
      </c>
      <c r="G41" s="75">
        <v>237</v>
      </c>
      <c r="I41" s="75">
        <v>494</v>
      </c>
      <c r="J41" s="75">
        <v>441</v>
      </c>
      <c r="K41" s="75">
        <v>376</v>
      </c>
      <c r="L41" s="75">
        <v>352</v>
      </c>
      <c r="M41" s="75">
        <v>361</v>
      </c>
      <c r="N41" s="75">
        <v>316</v>
      </c>
      <c r="O41" s="75">
        <v>270</v>
      </c>
      <c r="P41" s="75">
        <v>250</v>
      </c>
      <c r="Q41" s="75">
        <v>240</v>
      </c>
      <c r="R41" s="75">
        <v>233</v>
      </c>
      <c r="S41" s="75">
        <v>234</v>
      </c>
      <c r="T41" s="75">
        <v>237</v>
      </c>
      <c r="U41" s="75">
        <v>239</v>
      </c>
      <c r="V41" s="75">
        <v>237</v>
      </c>
      <c r="W41" s="317">
        <v>216</v>
      </c>
      <c r="X41" s="75">
        <f>IF(AND(W41=0,V41=0),0,IF(OR(AND(W41&gt;0,V41&lt;=0),AND(W41&lt;0,V41&gt;=0)),"nm",IF(AND(W41&lt;0,V41&lt;0),IF(-(W41/V41-1)*100&lt;-100,"(&gt;100)",-(W41/V41-1)*100),IF((W41/V41-1)*100&gt;100,"&gt;100",(W41/V41-1)*100))))</f>
        <v>-8.860759493670889</v>
      </c>
      <c r="Y41" s="75">
        <f>IF(AND(W41=0,S41=0),0,IF(OR(AND(W41&gt;0,S41&lt;=0),AND(W41&lt;0,S41&gt;=0)),"nm",IF(AND(W41&lt;0,S41&lt;0),IF(-(W41/S41-1)*100&lt;-100,"(&gt;100)",-(W41/S41-1)*100),IF((W41/S41-1)*100&gt;100,"&gt;100",(W41/S41-1)*100))))</f>
        <v>-7.692307692307687</v>
      </c>
      <c r="AA41" s="75">
        <v>234</v>
      </c>
      <c r="AB41" s="317">
        <v>216</v>
      </c>
      <c r="AC41" s="75">
        <f>IF(AND(AB41=0,AA41=0),0,IF(OR(AND(AB41&gt;0,AA41&lt;=0),AND(AB41&lt;0,AA41&gt;=0)),"nm",IF(AND(AB41&lt;0,AA41&lt;0),IF(-(AB41/AA41-1)*100&lt;-100,"(&gt;100)",-(AB41/AA41-1)*100),IF((AB41/AA41-1)*100&gt;100,"&gt;100",(AB41/AA41-1)*100))))</f>
        <v>-7.692307692307687</v>
      </c>
      <c r="AD41" s="18"/>
      <c r="AE41" s="18"/>
      <c r="AF41" s="18"/>
    </row>
    <row r="42" spans="1:32" ht="15">
      <c r="A42" s="29"/>
      <c r="B42" s="77" t="s">
        <v>96</v>
      </c>
      <c r="D42" s="131">
        <v>133</v>
      </c>
      <c r="E42" s="75">
        <v>157</v>
      </c>
      <c r="F42" s="75">
        <v>164</v>
      </c>
      <c r="G42" s="75">
        <v>180</v>
      </c>
      <c r="I42" s="75">
        <v>184</v>
      </c>
      <c r="J42" s="75">
        <v>250</v>
      </c>
      <c r="K42" s="75">
        <v>174</v>
      </c>
      <c r="L42" s="75">
        <v>157</v>
      </c>
      <c r="M42" s="75">
        <v>149</v>
      </c>
      <c r="N42" s="75">
        <v>138</v>
      </c>
      <c r="O42" s="75">
        <v>146</v>
      </c>
      <c r="P42" s="75">
        <v>164</v>
      </c>
      <c r="Q42" s="75">
        <v>175</v>
      </c>
      <c r="R42" s="75">
        <v>174</v>
      </c>
      <c r="S42" s="75">
        <v>173</v>
      </c>
      <c r="T42" s="75">
        <v>180</v>
      </c>
      <c r="U42" s="75">
        <v>169</v>
      </c>
      <c r="V42" s="75">
        <v>177</v>
      </c>
      <c r="W42" s="317">
        <v>194</v>
      </c>
      <c r="X42" s="75">
        <f>IF(AND(W42=0,V42=0),0,IF(OR(AND(W42&gt;0,V42&lt;=0),AND(W42&lt;0,V42&gt;=0)),"nm",IF(AND(W42&lt;0,V42&lt;0),IF(-(W42/V42-1)*100&lt;-100,"(&gt;100)",-(W42/V42-1)*100),IF((W42/V42-1)*100&gt;100,"&gt;100",(W42/V42-1)*100))))</f>
        <v>9.604519774011289</v>
      </c>
      <c r="Y42" s="75">
        <f>IF(AND(W42=0,S42=0),0,IF(OR(AND(W42&gt;0,S42&lt;=0),AND(W42&lt;0,S42&gt;=0)),"nm",IF(AND(W42&lt;0,S42&lt;0),IF(-(W42/S42-1)*100&lt;-100,"(&gt;100)",-(W42/S42-1)*100),IF((W42/S42-1)*100&gt;100,"&gt;100",(W42/S42-1)*100))))</f>
        <v>12.138728323699421</v>
      </c>
      <c r="AA42" s="75">
        <v>173</v>
      </c>
      <c r="AB42" s="317">
        <v>194</v>
      </c>
      <c r="AC42" s="75">
        <f>IF(AND(AB42=0,AA42=0),0,IF(OR(AND(AB42&gt;0,AA42&lt;=0),AND(AB42&lt;0,AA42&gt;=0)),"nm",IF(AND(AB42&lt;0,AA42&lt;0),IF(-(AB42/AA42-1)*100&lt;-100,"(&gt;100)",-(AB42/AA42-1)*100),IF((AB42/AA42-1)*100&gt;100,"&gt;100",(AB42/AA42-1)*100))))</f>
        <v>12.138728323699421</v>
      </c>
      <c r="AD42" s="18"/>
      <c r="AE42" s="18"/>
      <c r="AF42" s="18"/>
    </row>
    <row r="43" spans="1:32" ht="15">
      <c r="A43" s="29"/>
      <c r="B43" s="77" t="s">
        <v>80</v>
      </c>
      <c r="D43" s="131">
        <v>103</v>
      </c>
      <c r="E43" s="75">
        <v>2069</v>
      </c>
      <c r="F43" s="75">
        <v>1511</v>
      </c>
      <c r="G43" s="75">
        <v>1360</v>
      </c>
      <c r="I43" s="75">
        <v>436</v>
      </c>
      <c r="J43" s="75">
        <v>1429</v>
      </c>
      <c r="K43" s="75">
        <v>1446</v>
      </c>
      <c r="L43" s="75">
        <v>2069</v>
      </c>
      <c r="M43" s="75">
        <v>2014</v>
      </c>
      <c r="N43" s="75">
        <v>1887</v>
      </c>
      <c r="O43" s="75">
        <v>1743</v>
      </c>
      <c r="P43" s="75">
        <v>1511</v>
      </c>
      <c r="Q43" s="75">
        <v>1492</v>
      </c>
      <c r="R43" s="75">
        <v>1378</v>
      </c>
      <c r="S43" s="75">
        <v>1375</v>
      </c>
      <c r="T43" s="75">
        <v>1360</v>
      </c>
      <c r="U43" s="75">
        <v>1341</v>
      </c>
      <c r="V43" s="75">
        <v>1450</v>
      </c>
      <c r="W43" s="317">
        <v>1408</v>
      </c>
      <c r="X43" s="75">
        <f>IF(AND(W43=0,V43=0),0,IF(OR(AND(W43&gt;0,V43&lt;=0),AND(W43&lt;0,V43&gt;=0)),"nm",IF(AND(W43&lt;0,V43&lt;0),IF(-(W43/V43-1)*100&lt;-100,"(&gt;100)",-(W43/V43-1)*100),IF((W43/V43-1)*100&gt;100,"&gt;100",(W43/V43-1)*100))))</f>
        <v>-2.89655172413793</v>
      </c>
      <c r="Y43" s="75">
        <f>IF(AND(W43=0,S43=0),0,IF(OR(AND(W43&gt;0,S43&lt;=0),AND(W43&lt;0,S43&gt;=0)),"nm",IF(AND(W43&lt;0,S43&lt;0),IF(-(W43/S43-1)*100&lt;-100,"(&gt;100)",-(W43/S43-1)*100),IF((W43/S43-1)*100&gt;100,"&gt;100",(W43/S43-1)*100))))</f>
        <v>2.400000000000002</v>
      </c>
      <c r="AA43" s="75">
        <v>1375</v>
      </c>
      <c r="AB43" s="317">
        <v>1408</v>
      </c>
      <c r="AC43" s="75">
        <f>IF(AND(AB43=0,AA43=0),0,IF(OR(AND(AB43&gt;0,AA43&lt;=0),AND(AB43&lt;0,AA43&gt;=0)),"nm",IF(AND(AB43&lt;0,AA43&lt;0),IF(-(AB43/AA43-1)*100&lt;-100,"(&gt;100)",-(AB43/AA43-1)*100),IF((AB43/AA43-1)*100&gt;100,"&gt;100",(AB43/AA43-1)*100))))</f>
        <v>2.400000000000002</v>
      </c>
      <c r="AD43" s="18"/>
      <c r="AE43" s="18"/>
      <c r="AF43" s="18"/>
    </row>
    <row r="44" spans="1:32" ht="15">
      <c r="A44" s="49" t="s">
        <v>92</v>
      </c>
      <c r="D44" s="131"/>
      <c r="W44" s="407"/>
      <c r="AB44" s="407"/>
      <c r="AD44" s="18"/>
      <c r="AE44" s="18"/>
      <c r="AF44" s="18"/>
    </row>
    <row r="45" spans="1:32" ht="15">
      <c r="A45" s="29"/>
      <c r="B45" s="78" t="s">
        <v>86</v>
      </c>
      <c r="D45" s="131">
        <v>720</v>
      </c>
      <c r="E45" s="75">
        <v>735</v>
      </c>
      <c r="F45" s="75">
        <v>502</v>
      </c>
      <c r="G45" s="75">
        <v>383</v>
      </c>
      <c r="I45" s="75">
        <v>824</v>
      </c>
      <c r="J45" s="75">
        <v>782</v>
      </c>
      <c r="K45" s="75">
        <v>694</v>
      </c>
      <c r="L45" s="75">
        <v>735</v>
      </c>
      <c r="M45" s="75">
        <v>697</v>
      </c>
      <c r="N45" s="75">
        <v>612</v>
      </c>
      <c r="O45" s="75">
        <v>533</v>
      </c>
      <c r="P45" s="75">
        <v>502</v>
      </c>
      <c r="Q45" s="75">
        <v>462</v>
      </c>
      <c r="R45" s="75">
        <v>415</v>
      </c>
      <c r="S45" s="75">
        <v>409</v>
      </c>
      <c r="T45" s="75">
        <v>383</v>
      </c>
      <c r="U45" s="75">
        <v>356</v>
      </c>
      <c r="V45" s="75">
        <v>392</v>
      </c>
      <c r="W45" s="317">
        <v>363</v>
      </c>
      <c r="X45" s="75">
        <f aca="true" t="shared" si="0" ref="X45:X52">IF(AND(W45=0,V45=0),0,IF(OR(AND(W45&gt;0,V45&lt;=0),AND(W45&lt;0,V45&gt;=0)),"nm",IF(AND(W45&lt;0,V45&lt;0),IF(-(W45/V45-1)*100&lt;-100,"(&gt;100)",-(W45/V45-1)*100),IF((W45/V45-1)*100&gt;100,"&gt;100",(W45/V45-1)*100))))</f>
        <v>-7.397959183673475</v>
      </c>
      <c r="Y45" s="75">
        <f aca="true" t="shared" si="1" ref="Y45:Y52">IF(AND(W45=0,S45=0),0,IF(OR(AND(W45&gt;0,S45&lt;=0),AND(W45&lt;0,S45&gt;=0)),"nm",IF(AND(W45&lt;0,S45&lt;0),IF(-(W45/S45-1)*100&lt;-100,"(&gt;100)",-(W45/S45-1)*100),IF((W45/S45-1)*100&gt;100,"&gt;100",(W45/S45-1)*100))))</f>
        <v>-11.24694376528117</v>
      </c>
      <c r="AA45" s="75">
        <v>409</v>
      </c>
      <c r="AB45" s="317">
        <v>363</v>
      </c>
      <c r="AC45" s="75">
        <f aca="true" t="shared" si="2" ref="AC45:AC52">IF(AND(AB45=0,AA45=0),0,IF(OR(AND(AB45&gt;0,AA45&lt;=0),AND(AB45&lt;0,AA45&gt;=0)),"nm",IF(AND(AB45&lt;0,AA45&lt;0),IF(-(AB45/AA45-1)*100&lt;-100,"(&gt;100)",-(AB45/AA45-1)*100),IF((AB45/AA45-1)*100&gt;100,"&gt;100",(AB45/AA45-1)*100))))</f>
        <v>-11.24694376528117</v>
      </c>
      <c r="AD45" s="18"/>
      <c r="AE45" s="18"/>
      <c r="AF45" s="18"/>
    </row>
    <row r="46" spans="2:32" ht="15">
      <c r="B46" s="78" t="s">
        <v>87</v>
      </c>
      <c r="D46" s="131">
        <v>96</v>
      </c>
      <c r="E46" s="75">
        <v>89</v>
      </c>
      <c r="F46" s="75">
        <v>90</v>
      </c>
      <c r="G46" s="75">
        <v>92</v>
      </c>
      <c r="I46" s="75">
        <v>258</v>
      </c>
      <c r="J46" s="75">
        <v>203</v>
      </c>
      <c r="K46" s="75">
        <v>93</v>
      </c>
      <c r="L46" s="75">
        <v>89</v>
      </c>
      <c r="M46" s="75">
        <v>131</v>
      </c>
      <c r="N46" s="75">
        <v>47</v>
      </c>
      <c r="O46" s="75">
        <v>39</v>
      </c>
      <c r="P46" s="75">
        <v>90</v>
      </c>
      <c r="Q46" s="75">
        <v>98</v>
      </c>
      <c r="R46" s="75">
        <v>84</v>
      </c>
      <c r="S46" s="75">
        <v>83</v>
      </c>
      <c r="T46" s="75">
        <v>92</v>
      </c>
      <c r="U46" s="75">
        <v>102</v>
      </c>
      <c r="V46" s="75">
        <v>101</v>
      </c>
      <c r="W46" s="317">
        <v>84</v>
      </c>
      <c r="X46" s="75">
        <f t="shared" si="0"/>
        <v>-16.831683168316836</v>
      </c>
      <c r="Y46" s="75">
        <f t="shared" si="1"/>
        <v>1.2048192771084265</v>
      </c>
      <c r="AA46" s="75">
        <v>83</v>
      </c>
      <c r="AB46" s="317">
        <v>84</v>
      </c>
      <c r="AC46" s="75">
        <f t="shared" si="2"/>
        <v>1.2048192771084265</v>
      </c>
      <c r="AD46" s="18"/>
      <c r="AE46" s="18"/>
      <c r="AF46" s="18"/>
    </row>
    <row r="47" spans="2:32" ht="15">
      <c r="B47" s="78" t="s">
        <v>88</v>
      </c>
      <c r="D47" s="131">
        <v>193</v>
      </c>
      <c r="E47" s="75">
        <v>188</v>
      </c>
      <c r="F47" s="75">
        <v>118</v>
      </c>
      <c r="G47" s="75">
        <v>108</v>
      </c>
      <c r="I47" s="75">
        <v>214</v>
      </c>
      <c r="J47" s="75">
        <v>242</v>
      </c>
      <c r="K47" s="75">
        <v>234</v>
      </c>
      <c r="L47" s="75">
        <v>188</v>
      </c>
      <c r="M47" s="75">
        <v>175</v>
      </c>
      <c r="N47" s="75">
        <v>140</v>
      </c>
      <c r="O47" s="75">
        <v>125</v>
      </c>
      <c r="P47" s="75">
        <v>118</v>
      </c>
      <c r="Q47" s="75">
        <v>115</v>
      </c>
      <c r="R47" s="75">
        <v>107</v>
      </c>
      <c r="S47" s="75">
        <v>103</v>
      </c>
      <c r="T47" s="75">
        <v>108</v>
      </c>
      <c r="U47" s="75">
        <v>105</v>
      </c>
      <c r="V47" s="75">
        <v>104</v>
      </c>
      <c r="W47" s="317">
        <v>103</v>
      </c>
      <c r="X47" s="75">
        <f t="shared" si="0"/>
        <v>-0.9615384615384581</v>
      </c>
      <c r="Y47" s="75">
        <f t="shared" si="1"/>
        <v>0</v>
      </c>
      <c r="AA47" s="75">
        <v>103</v>
      </c>
      <c r="AB47" s="317">
        <v>103</v>
      </c>
      <c r="AC47" s="75">
        <f t="shared" si="2"/>
        <v>0</v>
      </c>
      <c r="AD47" s="18"/>
      <c r="AE47" s="18"/>
      <c r="AF47" s="18"/>
    </row>
    <row r="48" spans="2:32" ht="15">
      <c r="B48" s="78" t="s">
        <v>89</v>
      </c>
      <c r="D48" s="131">
        <v>381</v>
      </c>
      <c r="E48" s="75">
        <v>472</v>
      </c>
      <c r="F48" s="75">
        <v>248</v>
      </c>
      <c r="G48" s="75">
        <v>269</v>
      </c>
      <c r="I48" s="75">
        <v>472</v>
      </c>
      <c r="J48" s="75">
        <v>509</v>
      </c>
      <c r="K48" s="75">
        <v>480</v>
      </c>
      <c r="L48" s="75">
        <v>472</v>
      </c>
      <c r="M48" s="75">
        <v>459</v>
      </c>
      <c r="N48" s="75">
        <v>411</v>
      </c>
      <c r="O48" s="75">
        <v>322</v>
      </c>
      <c r="P48" s="75">
        <v>248</v>
      </c>
      <c r="Q48" s="75">
        <v>274</v>
      </c>
      <c r="R48" s="75">
        <v>252</v>
      </c>
      <c r="S48" s="75">
        <v>280</v>
      </c>
      <c r="T48" s="75">
        <v>269</v>
      </c>
      <c r="U48" s="75">
        <v>295</v>
      </c>
      <c r="V48" s="75">
        <v>291</v>
      </c>
      <c r="W48" s="317">
        <v>268</v>
      </c>
      <c r="X48" s="75">
        <f t="shared" si="0"/>
        <v>-7.903780068728528</v>
      </c>
      <c r="Y48" s="75">
        <f t="shared" si="1"/>
        <v>-4.285714285714281</v>
      </c>
      <c r="AA48" s="75">
        <v>280</v>
      </c>
      <c r="AB48" s="317">
        <v>268</v>
      </c>
      <c r="AC48" s="75">
        <f t="shared" si="2"/>
        <v>-4.285714285714281</v>
      </c>
      <c r="AD48" s="18"/>
      <c r="AE48" s="18"/>
      <c r="AF48" s="18"/>
    </row>
    <row r="49" spans="2:32" ht="15">
      <c r="B49" s="78" t="s">
        <v>90</v>
      </c>
      <c r="D49" s="131">
        <v>24</v>
      </c>
      <c r="E49" s="75">
        <v>264</v>
      </c>
      <c r="F49" s="75">
        <v>646</v>
      </c>
      <c r="G49" s="75">
        <v>563</v>
      </c>
      <c r="I49" s="75">
        <v>29</v>
      </c>
      <c r="J49" s="75">
        <v>221</v>
      </c>
      <c r="K49" s="75">
        <v>246</v>
      </c>
      <c r="L49" s="75">
        <v>264</v>
      </c>
      <c r="M49" s="75">
        <v>290</v>
      </c>
      <c r="N49" s="75">
        <v>284</v>
      </c>
      <c r="O49" s="75">
        <v>628</v>
      </c>
      <c r="P49" s="75">
        <v>646</v>
      </c>
      <c r="Q49" s="75">
        <v>630</v>
      </c>
      <c r="R49" s="75">
        <v>575</v>
      </c>
      <c r="S49" s="75">
        <v>434</v>
      </c>
      <c r="T49" s="75">
        <v>563</v>
      </c>
      <c r="U49" s="75">
        <v>603</v>
      </c>
      <c r="V49" s="75">
        <v>653</v>
      </c>
      <c r="W49" s="317">
        <v>660</v>
      </c>
      <c r="X49" s="75">
        <f t="shared" si="0"/>
        <v>1.071975497702904</v>
      </c>
      <c r="Y49" s="75">
        <f t="shared" si="1"/>
        <v>52.073732718894014</v>
      </c>
      <c r="AA49" s="75">
        <v>434</v>
      </c>
      <c r="AB49" s="317">
        <v>660</v>
      </c>
      <c r="AC49" s="75">
        <f t="shared" si="2"/>
        <v>52.073732718894014</v>
      </c>
      <c r="AD49" s="18"/>
      <c r="AE49" s="18"/>
      <c r="AF49" s="18"/>
    </row>
    <row r="50" spans="2:32" ht="15">
      <c r="B50" s="78" t="s">
        <v>91</v>
      </c>
      <c r="D50" s="131">
        <v>145</v>
      </c>
      <c r="E50" s="75">
        <v>1738</v>
      </c>
      <c r="F50" s="75">
        <v>960</v>
      </c>
      <c r="G50" s="75">
        <v>930</v>
      </c>
      <c r="I50" s="75">
        <v>433</v>
      </c>
      <c r="J50" s="75">
        <v>1209</v>
      </c>
      <c r="K50" s="75">
        <v>1200</v>
      </c>
      <c r="L50" s="75">
        <v>1738</v>
      </c>
      <c r="M50" s="75">
        <v>1649</v>
      </c>
      <c r="N50" s="75">
        <v>1622</v>
      </c>
      <c r="O50" s="75">
        <v>1200</v>
      </c>
      <c r="P50" s="75">
        <v>960</v>
      </c>
      <c r="Q50" s="75">
        <v>948</v>
      </c>
      <c r="R50" s="75">
        <v>867</v>
      </c>
      <c r="S50" s="75">
        <v>927</v>
      </c>
      <c r="T50" s="75">
        <v>930</v>
      </c>
      <c r="U50" s="75">
        <v>899</v>
      </c>
      <c r="V50" s="75">
        <v>944</v>
      </c>
      <c r="W50" s="317">
        <v>919</v>
      </c>
      <c r="X50" s="75">
        <f t="shared" si="0"/>
        <v>-2.648305084745761</v>
      </c>
      <c r="Y50" s="75">
        <f t="shared" si="1"/>
        <v>-0.8629989212513456</v>
      </c>
      <c r="AA50" s="75">
        <v>927</v>
      </c>
      <c r="AB50" s="317">
        <v>919</v>
      </c>
      <c r="AC50" s="75">
        <f t="shared" si="2"/>
        <v>-0.8629989212513456</v>
      </c>
      <c r="AD50" s="18"/>
      <c r="AE50" s="18"/>
      <c r="AF50" s="18"/>
    </row>
    <row r="51" spans="2:32" ht="15">
      <c r="B51" s="78" t="s">
        <v>93</v>
      </c>
      <c r="D51" s="131">
        <v>223</v>
      </c>
      <c r="E51" s="75">
        <v>234</v>
      </c>
      <c r="F51" s="75">
        <v>173</v>
      </c>
      <c r="G51" s="75">
        <v>175</v>
      </c>
      <c r="I51" s="75">
        <v>299</v>
      </c>
      <c r="J51" s="75">
        <v>310</v>
      </c>
      <c r="K51" s="75">
        <v>265</v>
      </c>
      <c r="L51" s="75">
        <v>234</v>
      </c>
      <c r="M51" s="75">
        <v>212</v>
      </c>
      <c r="N51" s="75">
        <v>176</v>
      </c>
      <c r="O51" s="75">
        <v>174</v>
      </c>
      <c r="P51" s="75">
        <v>173</v>
      </c>
      <c r="Q51" s="75">
        <v>179</v>
      </c>
      <c r="R51" s="75">
        <v>180</v>
      </c>
      <c r="S51" s="75">
        <v>169</v>
      </c>
      <c r="T51" s="75">
        <v>175</v>
      </c>
      <c r="U51" s="75">
        <v>172</v>
      </c>
      <c r="V51" s="75">
        <v>176</v>
      </c>
      <c r="W51" s="317">
        <v>174</v>
      </c>
      <c r="X51" s="75">
        <f t="shared" si="0"/>
        <v>-1.1363636363636354</v>
      </c>
      <c r="Y51" s="75">
        <f t="shared" si="1"/>
        <v>2.9585798816567976</v>
      </c>
      <c r="AA51" s="75">
        <v>169</v>
      </c>
      <c r="AB51" s="317">
        <v>174</v>
      </c>
      <c r="AC51" s="75">
        <f t="shared" si="2"/>
        <v>2.9585798816567976</v>
      </c>
      <c r="AD51" s="18"/>
      <c r="AE51" s="18"/>
      <c r="AF51" s="18"/>
    </row>
    <row r="52" spans="2:32" ht="15">
      <c r="B52" s="78" t="s">
        <v>38</v>
      </c>
      <c r="D52" s="131">
        <v>176</v>
      </c>
      <c r="E52" s="75">
        <v>156</v>
      </c>
      <c r="F52" s="75">
        <v>141</v>
      </c>
      <c r="G52" s="75">
        <v>119</v>
      </c>
      <c r="I52" s="75">
        <v>192</v>
      </c>
      <c r="J52" s="75">
        <v>216</v>
      </c>
      <c r="K52" s="75">
        <v>207</v>
      </c>
      <c r="L52" s="75">
        <v>156</v>
      </c>
      <c r="M52" s="75">
        <v>151</v>
      </c>
      <c r="N52" s="75">
        <v>139</v>
      </c>
      <c r="O52" s="75">
        <v>150</v>
      </c>
      <c r="P52" s="75">
        <v>141</v>
      </c>
      <c r="Q52" s="75">
        <v>100</v>
      </c>
      <c r="R52" s="75">
        <v>117</v>
      </c>
      <c r="S52" s="75">
        <v>106</v>
      </c>
      <c r="T52" s="75">
        <v>119</v>
      </c>
      <c r="U52" s="75">
        <v>116</v>
      </c>
      <c r="V52" s="75">
        <v>100</v>
      </c>
      <c r="W52" s="317">
        <v>78</v>
      </c>
      <c r="X52" s="75">
        <f t="shared" si="0"/>
        <v>-21.999999999999996</v>
      </c>
      <c r="Y52" s="75">
        <f t="shared" si="1"/>
        <v>-26.415094339622648</v>
      </c>
      <c r="AA52" s="75">
        <v>106</v>
      </c>
      <c r="AB52" s="317">
        <v>78</v>
      </c>
      <c r="AC52" s="75">
        <f t="shared" si="2"/>
        <v>-26.415094339622648</v>
      </c>
      <c r="AD52" s="18"/>
      <c r="AE52" s="18"/>
      <c r="AF52" s="18"/>
    </row>
    <row r="53" spans="4:32" ht="15">
      <c r="D53" s="131"/>
      <c r="W53" s="407"/>
      <c r="AB53" s="407"/>
      <c r="AD53" s="18"/>
      <c r="AE53" s="18"/>
      <c r="AF53" s="18"/>
    </row>
    <row r="54" spans="1:32" ht="15">
      <c r="A54" s="47" t="s">
        <v>219</v>
      </c>
      <c r="B54" s="24"/>
      <c r="C54" s="24"/>
      <c r="D54" s="131"/>
      <c r="W54" s="407"/>
      <c r="AB54" s="407"/>
      <c r="AD54" s="18"/>
      <c r="AE54" s="18"/>
      <c r="AF54" s="18"/>
    </row>
    <row r="55" spans="2:29" s="18" customFormat="1" ht="15">
      <c r="B55" s="18" t="s">
        <v>118</v>
      </c>
      <c r="C55" s="89"/>
      <c r="D55" s="104">
        <v>1442</v>
      </c>
      <c r="E55" s="17">
        <v>2392</v>
      </c>
      <c r="F55" s="17">
        <v>4219</v>
      </c>
      <c r="G55" s="17">
        <v>3213</v>
      </c>
      <c r="H55" s="17"/>
      <c r="I55" s="17">
        <v>2392</v>
      </c>
      <c r="J55" s="17">
        <v>3233</v>
      </c>
      <c r="K55" s="17">
        <v>4051</v>
      </c>
      <c r="L55" s="17">
        <v>3823</v>
      </c>
      <c r="M55" s="17">
        <v>4219</v>
      </c>
      <c r="N55" s="17">
        <v>4068</v>
      </c>
      <c r="O55" s="17">
        <v>3724</v>
      </c>
      <c r="P55" s="17">
        <v>3505</v>
      </c>
      <c r="Q55" s="17">
        <v>3213</v>
      </c>
      <c r="R55" s="17">
        <v>3098</v>
      </c>
      <c r="S55" s="17">
        <v>2883</v>
      </c>
      <c r="T55" s="17">
        <v>2780</v>
      </c>
      <c r="U55" s="17">
        <v>2904</v>
      </c>
      <c r="V55" s="17">
        <v>2908</v>
      </c>
      <c r="W55" s="461">
        <v>2956</v>
      </c>
      <c r="X55" s="17">
        <f>IF(AND(W55=0,V55=0),0,IF(OR(AND(W55&gt;0,V55&lt;=0),AND(W55&lt;0,V55&gt;=0)),"nm",IF(AND(W55&lt;0,V55&lt;0),IF(-(W55/V55-1)*100&lt;-100,"(&gt;100)",-(W55/V55-1)*100),IF((W55/V55-1)*100&gt;100,"&gt;100",(W55/V55-1)*100))))</f>
        <v>1.6506189821182904</v>
      </c>
      <c r="Y55" s="17">
        <f>IF(AND(W55=0,S55=0),0,IF(OR(AND(W55&gt;0,S55&lt;=0),AND(W55&lt;0,S55&gt;=0)),"nm",IF(AND(W55&lt;0,S55&lt;0),IF(-(W55/S55-1)*100&lt;-100,"(&gt;100)",-(W55/S55-1)*100),IF((W55/S55-1)*100&gt;100,"&gt;100",(W55/S55-1)*100))))</f>
        <v>2.5320846340617376</v>
      </c>
      <c r="Z55" s="15"/>
      <c r="AA55" s="331">
        <v>3213</v>
      </c>
      <c r="AB55" s="461">
        <v>2904</v>
      </c>
      <c r="AC55" s="17">
        <f>IF(AND(AB55=0,AA55=0),0,IF(OR(AND(AB55&gt;0,AA55&lt;=0),AND(AB55&lt;0,AA55&gt;=0)),"nm",IF(AND(AB55&lt;0,AA55&lt;0),IF(-(AB55/AA55-1)*100&lt;-100,"(&gt;100)",-(AB55/AA55-1)*100),IF((AB55/AA55-1)*100&gt;100,"&gt;100",(AB55/AA55-1)*100))))</f>
        <v>-9.6171802054155</v>
      </c>
    </row>
    <row r="56" spans="2:32" ht="15">
      <c r="B56" s="22" t="s">
        <v>115</v>
      </c>
      <c r="C56" s="90"/>
      <c r="D56" s="131">
        <v>1714</v>
      </c>
      <c r="E56" s="75">
        <v>3372</v>
      </c>
      <c r="F56" s="75">
        <v>1081</v>
      </c>
      <c r="G56" s="75">
        <v>572</v>
      </c>
      <c r="I56" s="75">
        <v>926</v>
      </c>
      <c r="J56" s="75">
        <v>1451</v>
      </c>
      <c r="K56" s="75">
        <v>208</v>
      </c>
      <c r="L56" s="75">
        <v>787</v>
      </c>
      <c r="M56" s="75">
        <v>207</v>
      </c>
      <c r="N56" s="75">
        <v>115</v>
      </c>
      <c r="O56" s="75">
        <v>552</v>
      </c>
      <c r="P56" s="75">
        <v>207</v>
      </c>
      <c r="Q56" s="75">
        <v>108</v>
      </c>
      <c r="R56" s="75">
        <v>91</v>
      </c>
      <c r="S56" s="75">
        <v>161</v>
      </c>
      <c r="T56" s="75">
        <v>212</v>
      </c>
      <c r="U56" s="75">
        <v>133</v>
      </c>
      <c r="V56" s="75">
        <v>121</v>
      </c>
      <c r="W56" s="317">
        <v>50</v>
      </c>
      <c r="X56" s="75">
        <f>IF(AND(W56=0,V56=0),0,IF(OR(AND(W56&gt;0,V56&lt;=0),AND(W56&lt;0,V56&gt;=0)),"nm",IF(AND(W56&lt;0,V56&lt;0),IF(-(W56/V56-1)*100&lt;-100,"(&gt;100)",-(W56/V56-1)*100),IF((W56/V56-1)*100&gt;100,"&gt;100",(W56/V56-1)*100))))</f>
        <v>-58.67768595041323</v>
      </c>
      <c r="Y56" s="75">
        <f>IF(AND(W56=0,S56=0),0,IF(OR(AND(W56&gt;0,S56&lt;=0),AND(W56&lt;0,S56&gt;=0)),"nm",IF(AND(W56&lt;0,S56&lt;0),IF(-(W56/S56-1)*100&lt;-100,"(&gt;100)",-(W56/S56-1)*100),IF((W56/S56-1)*100&gt;100,"&gt;100",(W56/S56-1)*100))))</f>
        <v>-68.944099378882</v>
      </c>
      <c r="AA56" s="272">
        <v>360</v>
      </c>
      <c r="AB56" s="317">
        <v>304</v>
      </c>
      <c r="AC56" s="75">
        <f>IF(AND(AB56=0,AA56=0),0,IF(OR(AND(AB56&gt;0,AA56&lt;=0),AND(AB56&lt;0,AA56&gt;=0)),"nm",IF(AND(AB56&lt;0,AA56&lt;0),IF(-(AB56/AA56-1)*100&lt;-100,"(&gt;100)",-(AB56/AA56-1)*100),IF((AB56/AA56-1)*100&gt;100,"&gt;100",(AB56/AA56-1)*100))))</f>
        <v>-15.555555555555555</v>
      </c>
      <c r="AD56" s="18"/>
      <c r="AE56" s="18"/>
      <c r="AF56" s="18"/>
    </row>
    <row r="57" spans="2:32" ht="15">
      <c r="B57" s="22" t="s">
        <v>117</v>
      </c>
      <c r="C57" s="90"/>
      <c r="D57" s="131">
        <v>482</v>
      </c>
      <c r="E57" s="75">
        <v>915</v>
      </c>
      <c r="F57" s="75">
        <v>947</v>
      </c>
      <c r="G57" s="75">
        <v>561</v>
      </c>
      <c r="I57" s="75">
        <v>11</v>
      </c>
      <c r="J57" s="75">
        <v>313</v>
      </c>
      <c r="K57" s="75">
        <v>325</v>
      </c>
      <c r="L57" s="75">
        <v>266</v>
      </c>
      <c r="M57" s="75">
        <v>246</v>
      </c>
      <c r="N57" s="75">
        <v>268</v>
      </c>
      <c r="O57" s="75">
        <v>280</v>
      </c>
      <c r="P57" s="75">
        <v>153</v>
      </c>
      <c r="Q57" s="75">
        <v>111</v>
      </c>
      <c r="R57" s="75">
        <v>266</v>
      </c>
      <c r="S57" s="75">
        <v>157</v>
      </c>
      <c r="T57" s="75">
        <v>27</v>
      </c>
      <c r="U57" s="75">
        <v>96</v>
      </c>
      <c r="V57" s="75">
        <v>36</v>
      </c>
      <c r="W57" s="317">
        <v>120</v>
      </c>
      <c r="X57" s="75" t="str">
        <f>IF(AND(W57=0,V57=0),0,IF(OR(AND(W57&gt;0,V57&lt;=0),AND(W57&lt;0,V57&gt;=0)),"nm",IF(AND(W57&lt;0,V57&lt;0),IF(-(W57/V57-1)*100&lt;-100,"(&gt;100)",-(W57/V57-1)*100),IF((W57/V57-1)*100&gt;100,"&gt;100",(W57/V57-1)*100))))</f>
        <v>&gt;100</v>
      </c>
      <c r="Y57" s="75">
        <f>IF(AND(W57=0,S57=0),0,IF(OR(AND(W57&gt;0,S57&lt;=0),AND(W57&lt;0,S57&gt;=0)),"nm",IF(AND(W57&lt;0,S57&lt;0),IF(-(W57/S57-1)*100&lt;-100,"(&gt;100)",-(W57/S57-1)*100),IF((W57/S57-1)*100&gt;100,"&gt;100",(W57/S57-1)*100))))</f>
        <v>-23.566878980891715</v>
      </c>
      <c r="AA57" s="272">
        <v>534</v>
      </c>
      <c r="AB57" s="317">
        <v>252</v>
      </c>
      <c r="AC57" s="75">
        <f>IF(AND(AB57=0,AA57=0),0,IF(OR(AND(AB57&gt;0,AA57&lt;=0),AND(AB57&lt;0,AA57&gt;=0)),"nm",IF(AND(AB57&lt;0,AA57&lt;0),IF(-(AB57/AA57-1)*100&lt;-100,"(&gt;100)",-(AB57/AA57-1)*100),IF((AB57/AA57-1)*100&gt;100,"&gt;100",(AB57/AA57-1)*100))))</f>
        <v>-52.80898876404494</v>
      </c>
      <c r="AD57" s="18"/>
      <c r="AE57" s="18"/>
      <c r="AF57" s="18"/>
    </row>
    <row r="58" spans="2:32" ht="15">
      <c r="B58" s="22" t="s">
        <v>116</v>
      </c>
      <c r="C58" s="22"/>
      <c r="D58" s="131">
        <v>282</v>
      </c>
      <c r="E58" s="75">
        <v>630</v>
      </c>
      <c r="F58" s="75">
        <v>1140</v>
      </c>
      <c r="G58" s="75">
        <v>320</v>
      </c>
      <c r="I58" s="75">
        <v>74</v>
      </c>
      <c r="J58" s="75">
        <v>320</v>
      </c>
      <c r="K58" s="75">
        <v>111</v>
      </c>
      <c r="L58" s="75">
        <v>125</v>
      </c>
      <c r="M58" s="75">
        <v>112</v>
      </c>
      <c r="N58" s="75">
        <v>191</v>
      </c>
      <c r="O58" s="75">
        <v>491</v>
      </c>
      <c r="P58" s="75">
        <v>346</v>
      </c>
      <c r="Q58" s="75">
        <v>112</v>
      </c>
      <c r="R58" s="75">
        <v>40</v>
      </c>
      <c r="S58" s="75">
        <v>107</v>
      </c>
      <c r="T58" s="75">
        <v>61</v>
      </c>
      <c r="U58" s="75">
        <v>33</v>
      </c>
      <c r="V58" s="75">
        <v>37</v>
      </c>
      <c r="W58" s="317">
        <v>51</v>
      </c>
      <c r="X58" s="75">
        <f>IF(AND(W58=0,V58=0),0,IF(OR(AND(W58&gt;0,V58&lt;=0),AND(W58&lt;0,V58&gt;=0)),"nm",IF(AND(W58&lt;0,V58&lt;0),IF(-(W58/V58-1)*100&lt;-100,"(&gt;100)",-(W58/V58-1)*100),IF((W58/V58-1)*100&gt;100,"&gt;100",(W58/V58-1)*100))))</f>
        <v>37.83783783783783</v>
      </c>
      <c r="Y58" s="75">
        <f>IF(AND(W58=0,S58=0),0,IF(OR(AND(W58&gt;0,S58&lt;=0),AND(W58&lt;0,S58&gt;=0)),"nm",IF(AND(W58&lt;0,S58&lt;0),IF(-(W58/S58-1)*100&lt;-100,"(&gt;100)",-(W58/S58-1)*100),IF((W58/S58-1)*100&gt;100,"&gt;100",(W58/S58-1)*100))))</f>
        <v>-52.33644859813084</v>
      </c>
      <c r="AA58" s="272">
        <v>259</v>
      </c>
      <c r="AB58" s="317">
        <v>121</v>
      </c>
      <c r="AC58" s="75">
        <f>IF(AND(AB58=0,AA58=0),0,IF(OR(AND(AB58&gt;0,AA58&lt;=0),AND(AB58&lt;0,AA58&gt;=0)),"nm",IF(AND(AB58&lt;0,AA58&lt;0),IF(-(AB58/AA58-1)*100&lt;-100,"(&gt;100)",-(AB58/AA58-1)*100),IF((AB58/AA58-1)*100&gt;100,"&gt;100",(AB58/AA58-1)*100))))</f>
        <v>-53.28185328185329</v>
      </c>
      <c r="AD58" s="18"/>
      <c r="AE58" s="18"/>
      <c r="AF58" s="18"/>
    </row>
    <row r="59" spans="2:29" s="18" customFormat="1" ht="15">
      <c r="B59" s="18" t="s">
        <v>119</v>
      </c>
      <c r="D59" s="104">
        <v>2392</v>
      </c>
      <c r="E59" s="17">
        <v>4219</v>
      </c>
      <c r="F59" s="17">
        <v>3213</v>
      </c>
      <c r="G59" s="17">
        <v>2904</v>
      </c>
      <c r="H59" s="17"/>
      <c r="I59" s="17">
        <v>3233</v>
      </c>
      <c r="J59" s="17">
        <v>4051</v>
      </c>
      <c r="K59" s="17">
        <v>3823</v>
      </c>
      <c r="L59" s="17">
        <v>4219</v>
      </c>
      <c r="M59" s="17">
        <v>4068</v>
      </c>
      <c r="N59" s="17">
        <v>3724</v>
      </c>
      <c r="O59" s="17">
        <v>3505</v>
      </c>
      <c r="P59" s="17">
        <v>3213</v>
      </c>
      <c r="Q59" s="17">
        <v>3098</v>
      </c>
      <c r="R59" s="17">
        <v>2883</v>
      </c>
      <c r="S59" s="17">
        <v>2780</v>
      </c>
      <c r="T59" s="17">
        <v>2904</v>
      </c>
      <c r="U59" s="17">
        <v>2908</v>
      </c>
      <c r="V59" s="17">
        <v>2956</v>
      </c>
      <c r="W59" s="461">
        <f>W55+W56-W57-W58</f>
        <v>2835</v>
      </c>
      <c r="X59" s="17">
        <f>IF(AND(W59=0,V59=0),0,IF(OR(AND(W59&gt;0,V59&lt;=0),AND(W59&lt;0,V59&gt;=0)),"nm",IF(AND(W59&lt;0,V59&lt;0),IF(-(W59/V59-1)*100&lt;-100,"(&gt;100)",-(W59/V59-1)*100),IF((W59/V59-1)*100&gt;100,"&gt;100",(W59/V59-1)*100))))</f>
        <v>-4.093369418132609</v>
      </c>
      <c r="Y59" s="17">
        <f>IF(AND(W59=0,S59=0),0,IF(OR(AND(W59&gt;0,S59&lt;=0),AND(W59&lt;0,S59&gt;=0)),"nm",IF(AND(W59&lt;0,S59&lt;0),IF(-(W59/S59-1)*100&lt;-100,"(&gt;100)",-(W59/S59-1)*100),IF((W59/S59-1)*100&gt;100,"&gt;100",(W59/S59-1)*100))))</f>
        <v>1.9784172661870603</v>
      </c>
      <c r="Z59" s="15"/>
      <c r="AA59" s="331">
        <v>2780</v>
      </c>
      <c r="AB59" s="461">
        <f>AB55+AB56-AB57-AB58</f>
        <v>2835</v>
      </c>
      <c r="AC59" s="17">
        <f>IF(AND(AB59=0,AA59=0),0,IF(OR(AND(AB59&gt;0,AA59&lt;=0),AND(AB59&lt;0,AA59&gt;=0)),"nm",IF(AND(AB59&lt;0,AA59&lt;0),IF(-(AB59/AA59-1)*100&lt;-100,"(&gt;100)",-(AB59/AA59-1)*100),IF((AB59/AA59-1)*100&gt;100,"&gt;100",(AB59/AA59-1)*100))))</f>
        <v>1.9784172661870603</v>
      </c>
    </row>
    <row r="60" spans="3:29" s="18" customFormat="1" ht="15">
      <c r="C60" s="7"/>
      <c r="D60" s="8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408"/>
      <c r="X60" s="17"/>
      <c r="Y60" s="17"/>
      <c r="Z60" s="15"/>
      <c r="AA60" s="172"/>
      <c r="AB60" s="408"/>
      <c r="AC60" s="17"/>
    </row>
    <row r="61" spans="23:32" ht="15">
      <c r="W61" s="407"/>
      <c r="AA61" s="462"/>
      <c r="AB61" s="465"/>
      <c r="AD61" s="18"/>
      <c r="AE61" s="18"/>
      <c r="AF61" s="18"/>
    </row>
    <row r="62" spans="23:32" ht="15">
      <c r="W62" s="407"/>
      <c r="AB62" s="407"/>
      <c r="AD62" s="18"/>
      <c r="AE62" s="18"/>
      <c r="AF62" s="18"/>
    </row>
    <row r="63" spans="23:32" ht="15">
      <c r="W63" s="407"/>
      <c r="AB63" s="407"/>
      <c r="AD63" s="18"/>
      <c r="AE63" s="18"/>
      <c r="AF63" s="18"/>
    </row>
    <row r="64" spans="23:28" ht="14.25">
      <c r="W64" s="407"/>
      <c r="AB64" s="407"/>
    </row>
    <row r="65" spans="23:28" ht="14.25">
      <c r="W65" s="407"/>
      <c r="AB65" s="407"/>
    </row>
    <row r="66" ht="14.25">
      <c r="W66" s="407"/>
    </row>
    <row r="67" ht="14.25">
      <c r="W67" s="407"/>
    </row>
    <row r="68" ht="14.25">
      <c r="W68" s="407"/>
    </row>
    <row r="69" ht="14.25">
      <c r="W69" s="407"/>
    </row>
    <row r="70" ht="14.25">
      <c r="W70" s="407"/>
    </row>
    <row r="71" ht="14.25">
      <c r="W71" s="407"/>
    </row>
    <row r="72" ht="14.25">
      <c r="W72" s="407"/>
    </row>
    <row r="73" ht="14.25">
      <c r="W73" s="407"/>
    </row>
    <row r="74" ht="14.25">
      <c r="W74" s="407"/>
    </row>
    <row r="75" ht="14.25">
      <c r="W75" s="317"/>
    </row>
    <row r="76" ht="14.25">
      <c r="W76" s="317"/>
    </row>
    <row r="77" ht="14.25">
      <c r="W77" s="317"/>
    </row>
    <row r="78" ht="14.25">
      <c r="W78" s="317"/>
    </row>
    <row r="79" ht="14.25">
      <c r="W79" s="317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" top="0.6" bottom="0.32" header="0.25" footer="0"/>
  <pageSetup horizontalDpi="600" verticalDpi="600" orientation="landscape" paperSize="9" scale="59" r:id="rId1"/>
  <headerFooter alignWithMargins="0">
    <oddFooter>&amp;L&amp;8&amp;D\&amp;T&amp;R&amp;F&amp;A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H98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1" sqref="R1:R16384"/>
    </sheetView>
  </sheetViews>
  <sheetFormatPr defaultColWidth="9.140625" defaultRowHeight="12.75" outlineLevelCol="1"/>
  <cols>
    <col min="1" max="1" width="2.28125" style="22" customWidth="1"/>
    <col min="2" max="2" width="2.7109375" style="22" customWidth="1"/>
    <col min="3" max="3" width="36.8515625" style="10" customWidth="1"/>
    <col min="4" max="4" width="10.421875" style="76" hidden="1" customWidth="1" outlineLevel="1"/>
    <col min="5" max="7" width="10.421875" style="75" hidden="1" customWidth="1" outlineLevel="1"/>
    <col min="8" max="8" width="2.7109375" style="75" hidden="1" customWidth="1" outlineLevel="1"/>
    <col min="9" max="16" width="9.8515625" style="75" hidden="1" customWidth="1" outlineLevel="1"/>
    <col min="17" max="18" width="9.8515625" style="75" hidden="1" customWidth="1" outlineLevel="1" collapsed="1"/>
    <col min="19" max="19" width="9.8515625" style="75" customWidth="1" collapsed="1"/>
    <col min="20" max="22" width="9.8515625" style="75" customWidth="1"/>
    <col min="23" max="23" width="9.8515625" style="119" customWidth="1"/>
    <col min="24" max="25" width="9.7109375" style="75" customWidth="1"/>
    <col min="26" max="26" width="2.7109375" style="21" customWidth="1"/>
    <col min="27" max="27" width="9.7109375" style="75" customWidth="1"/>
    <col min="28" max="28" width="9.8515625" style="119" customWidth="1"/>
    <col min="29" max="29" width="9.8515625" style="75" customWidth="1"/>
    <col min="30" max="16384" width="9.140625" style="22" customWidth="1"/>
  </cols>
  <sheetData>
    <row r="1" spans="1:29" s="42" customFormat="1" ht="20.25">
      <c r="A1" s="41" t="s">
        <v>211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43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4:29" s="18" customFormat="1" ht="9.75" customHeight="1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41"/>
      <c r="X3" s="17"/>
      <c r="Y3" s="17"/>
      <c r="Z3" s="15"/>
      <c r="AA3" s="17"/>
      <c r="AB3" s="141"/>
      <c r="AC3" s="17"/>
    </row>
    <row r="4" spans="1:29" s="18" customFormat="1" ht="15">
      <c r="A4" s="46" t="s">
        <v>226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408"/>
      <c r="X4" s="17"/>
      <c r="Y4" s="17"/>
      <c r="Z4" s="15"/>
      <c r="AA4" s="17"/>
      <c r="AB4" s="125"/>
      <c r="AC4" s="17"/>
    </row>
    <row r="5" spans="1:29" s="18" customFormat="1" ht="15">
      <c r="A5" s="18" t="s">
        <v>212</v>
      </c>
      <c r="C5" s="32"/>
      <c r="D5" s="17">
        <f>D6+D10</f>
        <v>2732</v>
      </c>
      <c r="E5" s="17">
        <f>E6+E10</f>
        <v>3480</v>
      </c>
      <c r="F5" s="17">
        <v>3197</v>
      </c>
      <c r="G5" s="17">
        <v>3660</v>
      </c>
      <c r="H5" s="17"/>
      <c r="I5" s="17">
        <v>3147</v>
      </c>
      <c r="J5" s="17">
        <f>J6+J10</f>
        <v>3263</v>
      </c>
      <c r="K5" s="17">
        <v>3422</v>
      </c>
      <c r="L5" s="17">
        <v>3480</v>
      </c>
      <c r="M5" s="17">
        <v>3722</v>
      </c>
      <c r="N5" s="17">
        <v>3747</v>
      </c>
      <c r="O5" s="17">
        <v>3387</v>
      </c>
      <c r="P5" s="17">
        <v>3197</v>
      </c>
      <c r="Q5" s="17">
        <v>3176</v>
      </c>
      <c r="R5" s="17">
        <v>3266</v>
      </c>
      <c r="S5" s="17">
        <v>3457</v>
      </c>
      <c r="T5" s="17">
        <v>3660</v>
      </c>
      <c r="U5" s="17">
        <v>3717</v>
      </c>
      <c r="V5" s="17">
        <v>3820</v>
      </c>
      <c r="W5" s="461">
        <f>W6+W10</f>
        <v>3795</v>
      </c>
      <c r="X5" s="331">
        <f aca="true" t="shared" si="0" ref="X5:X10">IF(AND(W5=0,V5=0),0,IF(OR(AND(W5&gt;0,V5&lt;=0),AND(W5&lt;0,V5&gt;=0)),"nm",IF(AND(W5&lt;0,V5&lt;0),IF(-(W5/V5-1)*100&lt;-100,"(&gt;100)",-(W5/V5-1)*100),IF((W5/V5-1)*100&gt;100,"&gt;100",(W5/V5-1)*100))))</f>
        <v>-0.654450261780104</v>
      </c>
      <c r="Y5" s="331">
        <f aca="true" t="shared" si="1" ref="Y5:Y10">IF(AND(W5=0,S5=0),0,IF(OR(AND(W5&gt;0,S5&lt;=0),AND(W5&lt;0,S5&gt;=0)),"nm",IF(AND(W5&lt;0,S5&lt;0),IF(-(W5/S5-1)*100&lt;-100,"(&gt;100)",-(W5/S5-1)*100),IF((W5/S5-1)*100&gt;100,"&gt;100",(W5/S5-1)*100))))</f>
        <v>9.777263523286095</v>
      </c>
      <c r="Z5" s="332"/>
      <c r="AA5" s="331">
        <v>3457</v>
      </c>
      <c r="AB5" s="461">
        <f>AB6+AB10</f>
        <v>3795</v>
      </c>
      <c r="AC5" s="17">
        <f aca="true" t="shared" si="2" ref="AC5:AC10">IF(AND(AB5=0,AA5=0),0,IF(OR(AND(AB5&gt;0,AA5&lt;=0),AND(AB5&lt;0,AA5&gt;=0)),"nm",IF(AND(AB5&lt;0,AA5&lt;0),IF(-(AB5/AA5-1)*100&lt;-100,"(&gt;100)",-(AB5/AA5-1)*100),IF((AB5/AA5-1)*100&gt;100,"&gt;100",(AB5/AA5-1)*100))))</f>
        <v>9.777263523286095</v>
      </c>
    </row>
    <row r="6" spans="2:29" s="18" customFormat="1" ht="15">
      <c r="B6" s="18" t="s">
        <v>98</v>
      </c>
      <c r="D6" s="17">
        <f>D13</f>
        <v>1208</v>
      </c>
      <c r="E6" s="17">
        <f>E13</f>
        <v>1808</v>
      </c>
      <c r="F6" s="17">
        <v>1345</v>
      </c>
      <c r="G6" s="17">
        <v>1321</v>
      </c>
      <c r="H6" s="17"/>
      <c r="I6" s="17">
        <v>1420</v>
      </c>
      <c r="J6" s="17">
        <f>J13</f>
        <v>1364</v>
      </c>
      <c r="K6" s="17">
        <v>1521</v>
      </c>
      <c r="L6" s="17">
        <v>1808</v>
      </c>
      <c r="M6" s="17">
        <v>2034</v>
      </c>
      <c r="N6" s="17">
        <v>1938</v>
      </c>
      <c r="O6" s="17">
        <v>1567</v>
      </c>
      <c r="P6" s="17">
        <v>1345</v>
      </c>
      <c r="Q6" s="17">
        <v>1273</v>
      </c>
      <c r="R6" s="17">
        <v>1275</v>
      </c>
      <c r="S6" s="17">
        <v>1249</v>
      </c>
      <c r="T6" s="17">
        <v>1321</v>
      </c>
      <c r="U6" s="17">
        <v>1317</v>
      </c>
      <c r="V6" s="17">
        <v>1351</v>
      </c>
      <c r="W6" s="461">
        <f>SUM(W7:W9)</f>
        <v>1333</v>
      </c>
      <c r="X6" s="331">
        <f t="shared" si="0"/>
        <v>-1.3323464100666205</v>
      </c>
      <c r="Y6" s="331">
        <f t="shared" si="1"/>
        <v>6.725380304243389</v>
      </c>
      <c r="Z6" s="332"/>
      <c r="AA6" s="331">
        <v>1249</v>
      </c>
      <c r="AB6" s="461">
        <f>SUM(AB7:AB9)</f>
        <v>1333</v>
      </c>
      <c r="AC6" s="17">
        <f>IF(AND(AB6=0,AA6=0),0,IF(OR(AND(AB6&gt;0,AA6&lt;=0),AND(AB6&lt;0,AA6&gt;=0)),"nm",IF(AND(AB6&lt;0,AA6&lt;0),IF(-(AB6/AA6-1)*100&lt;-100,"(&gt;100)",-(AB6/AA6-1)*100),IF((AB6/AA6-1)*100&gt;100,"&gt;100",(AB6/AA6-1)*100))))</f>
        <v>6.725380304243389</v>
      </c>
    </row>
    <row r="7" spans="3:34" ht="15">
      <c r="C7" s="22" t="s">
        <v>152</v>
      </c>
      <c r="D7" s="75">
        <v>213</v>
      </c>
      <c r="E7" s="75">
        <v>195</v>
      </c>
      <c r="F7" s="75">
        <v>374</v>
      </c>
      <c r="G7" s="75">
        <v>241</v>
      </c>
      <c r="I7" s="75">
        <v>219</v>
      </c>
      <c r="J7" s="75">
        <v>268</v>
      </c>
      <c r="K7" s="75">
        <v>356</v>
      </c>
      <c r="L7" s="75">
        <v>195</v>
      </c>
      <c r="M7" s="75">
        <v>269</v>
      </c>
      <c r="N7" s="75">
        <v>249</v>
      </c>
      <c r="O7" s="75">
        <v>342</v>
      </c>
      <c r="P7" s="75">
        <v>374</v>
      </c>
      <c r="Q7" s="75">
        <v>409</v>
      </c>
      <c r="R7" s="75">
        <v>431</v>
      </c>
      <c r="S7" s="75">
        <v>281</v>
      </c>
      <c r="T7" s="75">
        <v>241</v>
      </c>
      <c r="U7" s="75">
        <v>243</v>
      </c>
      <c r="V7" s="75">
        <v>258</v>
      </c>
      <c r="W7" s="317">
        <v>284</v>
      </c>
      <c r="X7" s="272">
        <f t="shared" si="0"/>
        <v>10.077519379844958</v>
      </c>
      <c r="Y7" s="272">
        <f t="shared" si="1"/>
        <v>1.067615658362997</v>
      </c>
      <c r="Z7" s="333"/>
      <c r="AA7" s="272">
        <v>281</v>
      </c>
      <c r="AB7" s="317">
        <v>284</v>
      </c>
      <c r="AC7" s="75">
        <f>IF(AND(AB7=0,AA7=0),0,IF(OR(AND(AB7&gt;0,AA7&lt;=0),AND(AB7&lt;0,AA7&gt;=0)),"nm",IF(AND(AB7&lt;0,AA7&lt;0),IF(-(AB7/AA7-1)*100&lt;-100,"(&gt;100)",-(AB7/AA7-1)*100),IF((AB7/AA7-1)*100&gt;100,"&gt;100",(AB7/AA7-1)*100))))</f>
        <v>1.067615658362997</v>
      </c>
      <c r="AE7" s="18"/>
      <c r="AF7" s="18"/>
      <c r="AG7" s="18"/>
      <c r="AH7" s="18"/>
    </row>
    <row r="8" spans="3:34" ht="15">
      <c r="C8" s="22" t="s">
        <v>153</v>
      </c>
      <c r="D8" s="75">
        <v>730</v>
      </c>
      <c r="E8" s="75">
        <v>977</v>
      </c>
      <c r="F8" s="75">
        <v>580</v>
      </c>
      <c r="G8" s="75">
        <v>687</v>
      </c>
      <c r="I8" s="75">
        <v>849</v>
      </c>
      <c r="J8" s="75">
        <v>652</v>
      </c>
      <c r="K8" s="75">
        <v>648</v>
      </c>
      <c r="L8" s="75">
        <v>977</v>
      </c>
      <c r="M8" s="75">
        <v>1086</v>
      </c>
      <c r="N8" s="75">
        <v>1153</v>
      </c>
      <c r="O8" s="75">
        <v>723</v>
      </c>
      <c r="P8" s="75">
        <v>580</v>
      </c>
      <c r="Q8" s="75">
        <v>479</v>
      </c>
      <c r="R8" s="75">
        <v>464</v>
      </c>
      <c r="S8" s="75">
        <v>594</v>
      </c>
      <c r="T8" s="75">
        <v>687</v>
      </c>
      <c r="U8" s="75">
        <v>695</v>
      </c>
      <c r="V8" s="75">
        <v>711</v>
      </c>
      <c r="W8" s="317">
        <v>680</v>
      </c>
      <c r="X8" s="272">
        <f t="shared" si="0"/>
        <v>-4.360056258790435</v>
      </c>
      <c r="Y8" s="272">
        <f t="shared" si="1"/>
        <v>14.478114478114467</v>
      </c>
      <c r="Z8" s="333"/>
      <c r="AA8" s="272">
        <v>594</v>
      </c>
      <c r="AB8" s="317">
        <v>680</v>
      </c>
      <c r="AC8" s="75">
        <f t="shared" si="2"/>
        <v>14.478114478114467</v>
      </c>
      <c r="AE8" s="18"/>
      <c r="AF8" s="18"/>
      <c r="AG8" s="18"/>
      <c r="AH8" s="18"/>
    </row>
    <row r="9" spans="3:34" ht="15">
      <c r="C9" s="22" t="s">
        <v>154</v>
      </c>
      <c r="D9" s="75">
        <v>265</v>
      </c>
      <c r="E9" s="75">
        <v>636</v>
      </c>
      <c r="F9" s="75">
        <v>391</v>
      </c>
      <c r="G9" s="75">
        <v>393</v>
      </c>
      <c r="I9" s="75">
        <v>352</v>
      </c>
      <c r="J9" s="75">
        <v>444</v>
      </c>
      <c r="K9" s="75">
        <v>517</v>
      </c>
      <c r="L9" s="75">
        <v>636</v>
      </c>
      <c r="M9" s="75">
        <v>679</v>
      </c>
      <c r="N9" s="75">
        <v>536</v>
      </c>
      <c r="O9" s="75">
        <v>502</v>
      </c>
      <c r="P9" s="75">
        <v>391</v>
      </c>
      <c r="Q9" s="75">
        <v>385</v>
      </c>
      <c r="R9" s="75">
        <v>380</v>
      </c>
      <c r="S9" s="75">
        <v>374</v>
      </c>
      <c r="T9" s="75">
        <v>393</v>
      </c>
      <c r="U9" s="75">
        <v>379</v>
      </c>
      <c r="V9" s="75">
        <v>382</v>
      </c>
      <c r="W9" s="317">
        <v>369</v>
      </c>
      <c r="X9" s="272">
        <f t="shared" si="0"/>
        <v>-3.4031413612565453</v>
      </c>
      <c r="Y9" s="272">
        <f t="shared" si="1"/>
        <v>-1.3368983957219305</v>
      </c>
      <c r="Z9" s="333"/>
      <c r="AA9" s="272">
        <v>374</v>
      </c>
      <c r="AB9" s="317">
        <v>369</v>
      </c>
      <c r="AC9" s="75">
        <f t="shared" si="2"/>
        <v>-1.3368983957219305</v>
      </c>
      <c r="AE9" s="18"/>
      <c r="AF9" s="18"/>
      <c r="AG9" s="18"/>
      <c r="AH9" s="18"/>
    </row>
    <row r="10" spans="2:29" s="18" customFormat="1" ht="15">
      <c r="B10" s="18" t="s">
        <v>53</v>
      </c>
      <c r="D10" s="17">
        <v>1524</v>
      </c>
      <c r="E10" s="17">
        <f>E39</f>
        <v>1672</v>
      </c>
      <c r="F10" s="17">
        <v>1852</v>
      </c>
      <c r="G10" s="17">
        <v>2339</v>
      </c>
      <c r="H10" s="17"/>
      <c r="I10" s="17">
        <v>1727</v>
      </c>
      <c r="J10" s="17">
        <f>J39</f>
        <v>1899</v>
      </c>
      <c r="K10" s="17">
        <v>1901</v>
      </c>
      <c r="L10" s="17">
        <v>1672</v>
      </c>
      <c r="M10" s="17">
        <v>1688</v>
      </c>
      <c r="N10" s="17">
        <v>1809</v>
      </c>
      <c r="O10" s="17">
        <v>1820</v>
      </c>
      <c r="P10" s="17">
        <v>1852</v>
      </c>
      <c r="Q10" s="17">
        <v>1903</v>
      </c>
      <c r="R10" s="17">
        <v>1991</v>
      </c>
      <c r="S10" s="17">
        <v>2208</v>
      </c>
      <c r="T10" s="17">
        <v>2339</v>
      </c>
      <c r="U10" s="17">
        <v>2400</v>
      </c>
      <c r="V10" s="17">
        <v>2469</v>
      </c>
      <c r="W10" s="461">
        <v>2462</v>
      </c>
      <c r="X10" s="331">
        <f t="shared" si="0"/>
        <v>-0.28351559335763055</v>
      </c>
      <c r="Y10" s="331">
        <f t="shared" si="1"/>
        <v>11.503623188405786</v>
      </c>
      <c r="Z10" s="332"/>
      <c r="AA10" s="331">
        <v>2208</v>
      </c>
      <c r="AB10" s="461">
        <v>2462</v>
      </c>
      <c r="AC10" s="17">
        <f t="shared" si="2"/>
        <v>11.503623188405786</v>
      </c>
    </row>
    <row r="11" spans="3:29" s="18" customFormat="1" ht="15"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408"/>
      <c r="X11" s="331"/>
      <c r="Y11" s="331"/>
      <c r="Z11" s="332"/>
      <c r="AA11" s="331"/>
      <c r="AB11" s="408"/>
      <c r="AC11" s="17"/>
    </row>
    <row r="12" spans="1:29" s="18" customFormat="1" ht="15">
      <c r="A12" s="46" t="s">
        <v>213</v>
      </c>
      <c r="C12" s="3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408"/>
      <c r="X12" s="331"/>
      <c r="Y12" s="331"/>
      <c r="Z12" s="332"/>
      <c r="AA12" s="331"/>
      <c r="AB12" s="408"/>
      <c r="AC12" s="17"/>
    </row>
    <row r="13" spans="1:29" s="18" customFormat="1" ht="15">
      <c r="A13" s="18" t="s">
        <v>168</v>
      </c>
      <c r="C13" s="32"/>
      <c r="D13" s="17">
        <f>D14+D34</f>
        <v>1208</v>
      </c>
      <c r="E13" s="17">
        <f>E14+E34</f>
        <v>1808</v>
      </c>
      <c r="F13" s="17">
        <v>1345</v>
      </c>
      <c r="G13" s="17">
        <v>1321</v>
      </c>
      <c r="H13" s="17"/>
      <c r="I13" s="17">
        <v>1420</v>
      </c>
      <c r="J13" s="17">
        <f>J14+J34</f>
        <v>1364</v>
      </c>
      <c r="K13" s="17">
        <v>1521</v>
      </c>
      <c r="L13" s="17">
        <v>1808</v>
      </c>
      <c r="M13" s="17">
        <v>2034</v>
      </c>
      <c r="N13" s="17">
        <v>1938</v>
      </c>
      <c r="O13" s="17">
        <v>1567</v>
      </c>
      <c r="P13" s="17">
        <v>1345</v>
      </c>
      <c r="Q13" s="17">
        <v>1273</v>
      </c>
      <c r="R13" s="17">
        <v>1275</v>
      </c>
      <c r="S13" s="17">
        <v>1249</v>
      </c>
      <c r="T13" s="17">
        <v>1321</v>
      </c>
      <c r="U13" s="17">
        <v>1317</v>
      </c>
      <c r="V13" s="17">
        <v>1351</v>
      </c>
      <c r="W13" s="461">
        <f>W14+W34</f>
        <v>1333</v>
      </c>
      <c r="X13" s="331">
        <f>IF(AND(W13=0,V13=0),0,IF(OR(AND(W13&gt;0,V13&lt;=0),AND(W13&lt;0,V13&gt;=0)),"nm",IF(AND(W13&lt;0,V13&lt;0),IF(-(W13/V13-1)*100&lt;-100,"(&gt;100)",-(W13/V13-1)*100),IF((W13/V13-1)*100&gt;100,"&gt;100",(W13/V13-1)*100))))</f>
        <v>-1.3323464100666205</v>
      </c>
      <c r="Y13" s="331">
        <f>IF(AND(W13=0,S13=0),0,IF(OR(AND(W13&gt;0,S13&lt;=0),AND(W13&lt;0,S13&gt;=0)),"nm",IF(AND(W13&lt;0,S13&lt;0),IF(-(W13/S13-1)*100&lt;-100,"(&gt;100)",-(W13/S13-1)*100),IF((W13/S13-1)*100&gt;100,"&gt;100",(W13/S13-1)*100))))</f>
        <v>6.725380304243389</v>
      </c>
      <c r="Z13" s="332"/>
      <c r="AA13" s="331">
        <v>1249</v>
      </c>
      <c r="AB13" s="461">
        <f>AB14+AB34</f>
        <v>1333</v>
      </c>
      <c r="AC13" s="17">
        <f>IF(AND(AB13=0,AA13=0),0,IF(OR(AND(AB13&gt;0,AA13&lt;=0),AND(AB13&lt;0,AA13&gt;=0)),"nm",IF(AND(AB13&lt;0,AA13&lt;0),IF(-(AB13/AA13-1)*100&lt;-100,"(&gt;100)",-(AB13/AA13-1)*100),IF((AB13/AA13-1)*100&gt;100,"&gt;100",(AB13/AA13-1)*100))))</f>
        <v>6.725380304243389</v>
      </c>
    </row>
    <row r="14" spans="2:29" s="18" customFormat="1" ht="15">
      <c r="B14" s="18" t="s">
        <v>169</v>
      </c>
      <c r="D14" s="17">
        <v>920</v>
      </c>
      <c r="E14" s="17">
        <v>1605</v>
      </c>
      <c r="F14" s="17">
        <v>1212</v>
      </c>
      <c r="G14" s="17">
        <v>1227</v>
      </c>
      <c r="H14" s="17"/>
      <c r="I14" s="17">
        <v>1115</v>
      </c>
      <c r="J14" s="17">
        <v>1151</v>
      </c>
      <c r="K14" s="17">
        <v>1288</v>
      </c>
      <c r="L14" s="17">
        <v>1605</v>
      </c>
      <c r="M14" s="17">
        <v>1827</v>
      </c>
      <c r="N14" s="17">
        <v>1738</v>
      </c>
      <c r="O14" s="17">
        <v>1378</v>
      </c>
      <c r="P14" s="17">
        <v>1212</v>
      </c>
      <c r="Q14" s="17">
        <v>1162</v>
      </c>
      <c r="R14" s="17">
        <v>1163</v>
      </c>
      <c r="S14" s="17">
        <v>1143</v>
      </c>
      <c r="T14" s="17">
        <v>1227</v>
      </c>
      <c r="U14" s="17">
        <v>1220</v>
      </c>
      <c r="V14" s="17">
        <v>1282</v>
      </c>
      <c r="W14" s="461">
        <f>SUM(W15:W17)</f>
        <v>1264</v>
      </c>
      <c r="X14" s="331">
        <f>IF(AND(W14=0,V14=0),0,IF(OR(AND(W14&gt;0,V14&lt;=0),AND(W14&lt;0,V14&gt;=0)),"nm",IF(AND(W14&lt;0,V14&lt;0),IF(-(W14/V14-1)*100&lt;-100,"(&gt;100)",-(W14/V14-1)*100),IF((W14/V14-1)*100&gt;100,"&gt;100",(W14/V14-1)*100))))</f>
        <v>-1.404056162246492</v>
      </c>
      <c r="Y14" s="331">
        <f>IF(AND(W14=0,S14=0),0,IF(OR(AND(W14&gt;0,S14&lt;=0),AND(W14&lt;0,S14&gt;=0)),"nm",IF(AND(W14&lt;0,S14&lt;0),IF(-(W14/S14-1)*100&lt;-100,"(&gt;100)",-(W14/S14-1)*100),IF((W14/S14-1)*100&gt;100,"&gt;100",(W14/S14-1)*100))))</f>
        <v>10.586176727909002</v>
      </c>
      <c r="Z14" s="332"/>
      <c r="AA14" s="331">
        <v>1143</v>
      </c>
      <c r="AB14" s="461">
        <f>SUM(AB15:AB17)</f>
        <v>1264</v>
      </c>
      <c r="AC14" s="17">
        <f>IF(AND(AB14=0,AA14=0),0,IF(OR(AND(AB14&gt;0,AA14&lt;=0),AND(AB14&lt;0,AA14&gt;=0)),"nm",IF(AND(AB14&lt;0,AA14&lt;0),IF(-(AB14/AA14-1)*100&lt;-100,"(&gt;100)",-(AB14/AA14-1)*100),IF((AB14/AA14-1)*100&gt;100,"&gt;100",(AB14/AA14-1)*100))))</f>
        <v>10.586176727909002</v>
      </c>
    </row>
    <row r="15" spans="2:34" ht="15">
      <c r="B15" s="91" t="s">
        <v>85</v>
      </c>
      <c r="C15" s="22"/>
      <c r="D15" s="75"/>
      <c r="W15" s="407"/>
      <c r="AB15" s="317"/>
      <c r="AE15" s="18"/>
      <c r="AF15" s="18"/>
      <c r="AG15" s="18"/>
      <c r="AH15" s="18"/>
    </row>
    <row r="16" spans="2:34" ht="15">
      <c r="B16" s="31"/>
      <c r="C16" s="22" t="s">
        <v>415</v>
      </c>
      <c r="D16" s="75">
        <v>219</v>
      </c>
      <c r="E16" s="75">
        <v>195</v>
      </c>
      <c r="F16" s="75">
        <v>107</v>
      </c>
      <c r="G16" s="75">
        <v>86</v>
      </c>
      <c r="I16" s="75">
        <v>260</v>
      </c>
      <c r="J16" s="75">
        <v>262</v>
      </c>
      <c r="K16" s="75">
        <v>249</v>
      </c>
      <c r="L16" s="75">
        <v>195</v>
      </c>
      <c r="M16" s="75">
        <v>190</v>
      </c>
      <c r="N16" s="75">
        <v>168</v>
      </c>
      <c r="O16" s="75">
        <v>163</v>
      </c>
      <c r="P16" s="75">
        <v>107</v>
      </c>
      <c r="Q16" s="75">
        <v>104</v>
      </c>
      <c r="R16" s="75">
        <v>94</v>
      </c>
      <c r="S16" s="75">
        <v>84</v>
      </c>
      <c r="T16" s="75">
        <v>86</v>
      </c>
      <c r="U16" s="75">
        <v>86</v>
      </c>
      <c r="V16" s="75">
        <v>85</v>
      </c>
      <c r="W16" s="317">
        <v>81</v>
      </c>
      <c r="X16" s="75">
        <f>IF(AND(W16=0,V16=0),0,IF(OR(AND(W16&gt;0,V16&lt;=0),AND(W16&lt;0,V16&gt;=0)),"nm",IF(AND(W16&lt;0,V16&lt;0),IF(-(W16/V16-1)*100&lt;-100,"(&gt;100)",-(W16/V16-1)*100),IF((W16/V16-1)*100&gt;100,"&gt;100",(W16/V16-1)*100))))</f>
        <v>-4.705882352941182</v>
      </c>
      <c r="Y16" s="75">
        <f>IF(AND(W16=0,S16=0),0,IF(OR(AND(W16&gt;0,S16&lt;=0),AND(W16&lt;0,S16&gt;=0)),"nm",IF(AND(W16&lt;0,S16&lt;0),IF(-(W16/S16-1)*100&lt;-100,"(&gt;100)",-(W16/S16-1)*100),IF((W16/S16-1)*100&gt;100,"&gt;100",(W16/S16-1)*100))))</f>
        <v>-3.57142857142857</v>
      </c>
      <c r="AA16" s="272">
        <v>84</v>
      </c>
      <c r="AB16" s="317">
        <v>81</v>
      </c>
      <c r="AC16" s="75">
        <f>IF(AND(AB16=0,AA16=0),0,IF(OR(AND(AB16&gt;0,AA16&lt;=0),AND(AB16&lt;0,AA16&gt;=0)),"nm",IF(AND(AB16&lt;0,AA16&lt;0),IF(-(AB16/AA16-1)*100&lt;-100,"(&gt;100)",-(AB16/AA16-1)*100),IF((AB16/AA16-1)*100&gt;100,"&gt;100",(AB16/AA16-1)*100))))</f>
        <v>-3.57142857142857</v>
      </c>
      <c r="AE16" s="18"/>
      <c r="AF16" s="18"/>
      <c r="AG16" s="18"/>
      <c r="AH16" s="18"/>
    </row>
    <row r="17" spans="2:34" ht="15">
      <c r="B17" s="31"/>
      <c r="C17" s="22" t="s">
        <v>336</v>
      </c>
      <c r="D17" s="75">
        <v>701</v>
      </c>
      <c r="E17" s="75">
        <v>1410</v>
      </c>
      <c r="F17" s="75">
        <v>1105</v>
      </c>
      <c r="G17" s="75">
        <v>1141</v>
      </c>
      <c r="I17" s="75">
        <v>855</v>
      </c>
      <c r="J17" s="75">
        <v>889</v>
      </c>
      <c r="K17" s="75">
        <v>1039</v>
      </c>
      <c r="L17" s="75">
        <v>1410</v>
      </c>
      <c r="M17" s="75">
        <v>1637</v>
      </c>
      <c r="N17" s="75">
        <v>1570</v>
      </c>
      <c r="O17" s="75">
        <v>1215</v>
      </c>
      <c r="P17" s="75">
        <v>1105</v>
      </c>
      <c r="Q17" s="75">
        <v>1058</v>
      </c>
      <c r="R17" s="75">
        <v>1069</v>
      </c>
      <c r="S17" s="75">
        <v>1059</v>
      </c>
      <c r="T17" s="75">
        <v>1141</v>
      </c>
      <c r="U17" s="75">
        <v>1134</v>
      </c>
      <c r="V17" s="75">
        <v>1197</v>
      </c>
      <c r="W17" s="317">
        <v>1183</v>
      </c>
      <c r="X17" s="75">
        <f>IF(AND(W17=0,V17=0),0,IF(OR(AND(W17&gt;0,V17&lt;=0),AND(W17&lt;0,V17&gt;=0)),"nm",IF(AND(W17&lt;0,V17&lt;0),IF(-(W17/V17-1)*100&lt;-100,"(&gt;100)",-(W17/V17-1)*100),IF((W17/V17-1)*100&gt;100,"&gt;100",(W17/V17-1)*100))))</f>
        <v>-1.1695906432748537</v>
      </c>
      <c r="Y17" s="75">
        <f>IF(AND(W17=0,S17=0),0,IF(OR(AND(W17&gt;0,S17&lt;=0),AND(W17&lt;0,S17&gt;=0)),"nm",IF(AND(W17&lt;0,S17&lt;0),IF(-(W17/S17-1)*100&lt;-100,"(&gt;100)",-(W17/S17-1)*100),IF((W17/S17-1)*100&gt;100,"&gt;100",(W17/S17-1)*100))))</f>
        <v>11.709159584513685</v>
      </c>
      <c r="AA17" s="272">
        <v>1059</v>
      </c>
      <c r="AB17" s="317">
        <v>1183</v>
      </c>
      <c r="AC17" s="75">
        <f>IF(AND(AB17=0,AA17=0),0,IF(OR(AND(AB17&gt;0,AA17&lt;=0),AND(AB17&lt;0,AA17&gt;=0)),"nm",IF(AND(AB17&lt;0,AA17&lt;0),IF(-(AB17/AA17-1)*100&lt;-100,"(&gt;100)",-(AB17/AA17-1)*100),IF((AB17/AA17-1)*100&gt;100,"&gt;100",(AB17/AA17-1)*100))))</f>
        <v>11.709159584513685</v>
      </c>
      <c r="AE17" s="18"/>
      <c r="AF17" s="18"/>
      <c r="AG17" s="18"/>
      <c r="AH17" s="18"/>
    </row>
    <row r="18" spans="2:34" ht="8.25" customHeight="1" hidden="1">
      <c r="B18" s="36"/>
      <c r="C18" s="92"/>
      <c r="D18" s="75"/>
      <c r="F18" s="75">
        <v>0</v>
      </c>
      <c r="W18" s="407"/>
      <c r="AB18" s="407"/>
      <c r="AE18" s="18"/>
      <c r="AF18" s="18"/>
      <c r="AG18" s="18"/>
      <c r="AH18" s="18"/>
    </row>
    <row r="19" spans="2:34" ht="15">
      <c r="B19" s="58" t="s">
        <v>84</v>
      </c>
      <c r="C19" s="22"/>
      <c r="D19" s="75"/>
      <c r="W19" s="407"/>
      <c r="AB19" s="407"/>
      <c r="AE19" s="18"/>
      <c r="AF19" s="18"/>
      <c r="AG19" s="18"/>
      <c r="AH19" s="18"/>
    </row>
    <row r="20" spans="2:34" ht="15">
      <c r="B20" s="36"/>
      <c r="C20" s="22" t="s">
        <v>51</v>
      </c>
      <c r="D20" s="75">
        <v>271</v>
      </c>
      <c r="E20" s="75">
        <v>213</v>
      </c>
      <c r="F20" s="75">
        <v>196</v>
      </c>
      <c r="G20" s="75">
        <v>184</v>
      </c>
      <c r="I20" s="75">
        <v>316</v>
      </c>
      <c r="J20" s="75">
        <v>190</v>
      </c>
      <c r="K20" s="75">
        <v>208</v>
      </c>
      <c r="L20" s="75">
        <v>213</v>
      </c>
      <c r="M20" s="75">
        <v>211</v>
      </c>
      <c r="N20" s="75">
        <v>203</v>
      </c>
      <c r="O20" s="75">
        <v>195</v>
      </c>
      <c r="P20" s="75">
        <v>196</v>
      </c>
      <c r="Q20" s="75">
        <v>193</v>
      </c>
      <c r="R20" s="75">
        <v>189</v>
      </c>
      <c r="S20" s="75">
        <v>141</v>
      </c>
      <c r="T20" s="75">
        <v>184</v>
      </c>
      <c r="U20" s="75">
        <v>190</v>
      </c>
      <c r="V20" s="75">
        <v>196</v>
      </c>
      <c r="W20" s="317">
        <v>185</v>
      </c>
      <c r="X20" s="75">
        <f>IF(AND(W20=0,V20=0),0,IF(OR(AND(W20&gt;0,V20&lt;=0),AND(W20&lt;0,V20&gt;=0)),"nm",IF(AND(W20&lt;0,V20&lt;0),IF(-(W20/V20-1)*100&lt;-100,"(&gt;100)",-(W20/V20-1)*100),IF((W20/V20-1)*100&gt;100,"&gt;100",(W20/V20-1)*100))))</f>
        <v>-5.612244897959185</v>
      </c>
      <c r="Y20" s="75">
        <f>IF(AND(W20=0,S20=0),0,IF(OR(AND(W20&gt;0,S20&lt;=0),AND(W20&lt;0,S20&gt;=0)),"nm",IF(AND(W20&lt;0,S20&lt;0),IF(-(W20/S20-1)*100&lt;-100,"(&gt;100)",-(W20/S20-1)*100),IF((W20/S20-1)*100&gt;100,"&gt;100",(W20/S20-1)*100))))</f>
        <v>31.20567375886525</v>
      </c>
      <c r="AA20" s="75">
        <v>141</v>
      </c>
      <c r="AB20" s="317">
        <v>185</v>
      </c>
      <c r="AC20" s="75">
        <f>IF(AND(AB20=0,AA20=0),0,IF(OR(AND(AB20&gt;0,AA20&lt;=0),AND(AB20&lt;0,AA20&gt;=0)),"nm",IF(AND(AB20&lt;0,AA20&lt;0),IF(-(AB20/AA20-1)*100&lt;-100,"(&gt;100)",-(AB20/AA20-1)*100),IF((AB20/AA20-1)*100&gt;100,"&gt;100",(AB20/AA20-1)*100))))</f>
        <v>31.20567375886525</v>
      </c>
      <c r="AE20" s="18"/>
      <c r="AF20" s="18"/>
      <c r="AG20" s="18"/>
      <c r="AH20" s="18"/>
    </row>
    <row r="21" spans="2:34" ht="15">
      <c r="B21" s="36"/>
      <c r="C21" s="93" t="s">
        <v>52</v>
      </c>
      <c r="D21" s="75">
        <v>313</v>
      </c>
      <c r="E21" s="75">
        <v>327</v>
      </c>
      <c r="F21" s="75">
        <v>212</v>
      </c>
      <c r="G21" s="75">
        <v>176</v>
      </c>
      <c r="I21" s="75">
        <v>381</v>
      </c>
      <c r="J21" s="75">
        <v>394</v>
      </c>
      <c r="K21" s="75">
        <v>375</v>
      </c>
      <c r="L21" s="75">
        <v>327</v>
      </c>
      <c r="M21" s="75">
        <v>308</v>
      </c>
      <c r="N21" s="75">
        <v>253</v>
      </c>
      <c r="O21" s="75">
        <v>226</v>
      </c>
      <c r="P21" s="75">
        <v>212</v>
      </c>
      <c r="Q21" s="75">
        <v>186</v>
      </c>
      <c r="R21" s="75">
        <v>169</v>
      </c>
      <c r="S21" s="75">
        <v>173</v>
      </c>
      <c r="T21" s="75">
        <v>176</v>
      </c>
      <c r="U21" s="75">
        <v>164</v>
      </c>
      <c r="V21" s="75">
        <v>159</v>
      </c>
      <c r="W21" s="317">
        <v>145</v>
      </c>
      <c r="X21" s="75">
        <f>IF(AND(W21=0,V21=0),0,IF(OR(AND(W21&gt;0,V21&lt;=0),AND(W21&lt;0,V21&gt;=0)),"nm",IF(AND(W21&lt;0,V21&lt;0),IF(-(W21/V21-1)*100&lt;-100,"(&gt;100)",-(W21/V21-1)*100),IF((W21/V21-1)*100&gt;100,"&gt;100",(W21/V21-1)*100))))</f>
        <v>-8.805031446540879</v>
      </c>
      <c r="Y21" s="75">
        <f>IF(AND(W21=0,S21=0),0,IF(OR(AND(W21&gt;0,S21&lt;=0),AND(W21&lt;0,S21&gt;=0)),"nm",IF(AND(W21&lt;0,S21&lt;0),IF(-(W21/S21-1)*100&lt;-100,"(&gt;100)",-(W21/S21-1)*100),IF((W21/S21-1)*100&gt;100,"&gt;100",(W21/S21-1)*100))))</f>
        <v>-16.184971098265898</v>
      </c>
      <c r="AA21" s="75">
        <v>173</v>
      </c>
      <c r="AB21" s="317">
        <v>145</v>
      </c>
      <c r="AC21" s="75">
        <f>IF(AND(AB21=0,AA21=0),0,IF(OR(AND(AB21&gt;0,AA21&lt;=0),AND(AB21&lt;0,AA21&gt;=0)),"nm",IF(AND(AB21&lt;0,AA21&lt;0),IF(-(AB21/AA21-1)*100&lt;-100,"(&gt;100)",-(AB21/AA21-1)*100),IF((AB21/AA21-1)*100&gt;100,"&gt;100",(AB21/AA21-1)*100))))</f>
        <v>-16.184971098265898</v>
      </c>
      <c r="AE21" s="18"/>
      <c r="AF21" s="18"/>
      <c r="AG21" s="18"/>
      <c r="AH21" s="18"/>
    </row>
    <row r="22" spans="2:34" ht="15">
      <c r="B22" s="36"/>
      <c r="C22" s="93" t="s">
        <v>79</v>
      </c>
      <c r="D22" s="75">
        <v>241</v>
      </c>
      <c r="E22" s="75">
        <v>213</v>
      </c>
      <c r="F22" s="75">
        <v>166</v>
      </c>
      <c r="G22" s="75">
        <v>132</v>
      </c>
      <c r="I22" s="75">
        <v>249</v>
      </c>
      <c r="J22" s="75">
        <v>229</v>
      </c>
      <c r="K22" s="75">
        <v>198</v>
      </c>
      <c r="L22" s="75">
        <v>213</v>
      </c>
      <c r="M22" s="75">
        <v>199</v>
      </c>
      <c r="N22" s="75">
        <v>190</v>
      </c>
      <c r="O22" s="75">
        <v>190</v>
      </c>
      <c r="P22" s="75">
        <v>166</v>
      </c>
      <c r="Q22" s="75">
        <v>155</v>
      </c>
      <c r="R22" s="75">
        <v>151</v>
      </c>
      <c r="S22" s="75">
        <v>129</v>
      </c>
      <c r="T22" s="75">
        <v>132</v>
      </c>
      <c r="U22" s="75">
        <v>131</v>
      </c>
      <c r="V22" s="75">
        <v>131</v>
      </c>
      <c r="W22" s="317">
        <v>115</v>
      </c>
      <c r="X22" s="75">
        <f>IF(AND(W22=0,V22=0),0,IF(OR(AND(W22&gt;0,V22&lt;=0),AND(W22&lt;0,V22&gt;=0)),"nm",IF(AND(W22&lt;0,V22&lt;0),IF(-(W22/V22-1)*100&lt;-100,"(&gt;100)",-(W22/V22-1)*100),IF((W22/V22-1)*100&gt;100,"&gt;100",(W22/V22-1)*100))))</f>
        <v>-12.213740458015266</v>
      </c>
      <c r="Y22" s="75">
        <f>IF(AND(W22=0,S22=0),0,IF(OR(AND(W22&gt;0,S22&lt;=0),AND(W22&lt;0,S22&gt;=0)),"nm",IF(AND(W22&lt;0,S22&lt;0),IF(-(W22/S22-1)*100&lt;-100,"(&gt;100)",-(W22/S22-1)*100),IF((W22/S22-1)*100&gt;100,"&gt;100",(W22/S22-1)*100))))</f>
        <v>-10.852713178294572</v>
      </c>
      <c r="AA22" s="75">
        <v>129</v>
      </c>
      <c r="AB22" s="317">
        <v>115</v>
      </c>
      <c r="AC22" s="75">
        <f>IF(AND(AB22=0,AA22=0),0,IF(OR(AND(AB22&gt;0,AA22&lt;=0),AND(AB22&lt;0,AA22&gt;=0)),"nm",IF(AND(AB22&lt;0,AA22&lt;0),IF(-(AB22/AA22-1)*100&lt;-100,"(&gt;100)",-(AB22/AA22-1)*100),IF((AB22/AA22-1)*100&gt;100,"&gt;100",(AB22/AA22-1)*100))))</f>
        <v>-10.852713178294572</v>
      </c>
      <c r="AE22" s="18"/>
      <c r="AF22" s="18"/>
      <c r="AG22" s="18"/>
      <c r="AH22" s="18"/>
    </row>
    <row r="23" spans="2:34" ht="15">
      <c r="B23" s="36"/>
      <c r="C23" s="93" t="s">
        <v>77</v>
      </c>
      <c r="D23" s="75">
        <v>59</v>
      </c>
      <c r="E23" s="75">
        <v>82</v>
      </c>
      <c r="F23" s="75">
        <v>107</v>
      </c>
      <c r="G23" s="75">
        <v>111</v>
      </c>
      <c r="I23" s="75">
        <v>72</v>
      </c>
      <c r="J23" s="75">
        <v>79</v>
      </c>
      <c r="K23" s="75">
        <v>72</v>
      </c>
      <c r="L23" s="75">
        <v>82</v>
      </c>
      <c r="M23" s="75">
        <v>72</v>
      </c>
      <c r="N23" s="75">
        <v>80</v>
      </c>
      <c r="O23" s="75">
        <v>92</v>
      </c>
      <c r="P23" s="75">
        <v>107</v>
      </c>
      <c r="Q23" s="75">
        <v>99</v>
      </c>
      <c r="R23" s="75">
        <v>98</v>
      </c>
      <c r="S23" s="75">
        <v>107</v>
      </c>
      <c r="T23" s="75">
        <v>111</v>
      </c>
      <c r="U23" s="75">
        <v>107</v>
      </c>
      <c r="V23" s="75">
        <v>115</v>
      </c>
      <c r="W23" s="317">
        <v>129</v>
      </c>
      <c r="X23" s="75">
        <f>IF(AND(W23=0,V23=0),0,IF(OR(AND(W23&gt;0,V23&lt;=0),AND(W23&lt;0,V23&gt;=0)),"nm",IF(AND(W23&lt;0,V23&lt;0),IF(-(W23/V23-1)*100&lt;-100,"(&gt;100)",-(W23/V23-1)*100),IF((W23/V23-1)*100&gt;100,"&gt;100",(W23/V23-1)*100))))</f>
        <v>12.173913043478258</v>
      </c>
      <c r="Y23" s="75">
        <f>IF(AND(W23=0,S23=0),0,IF(OR(AND(W23&gt;0,S23&lt;=0),AND(W23&lt;0,S23&gt;=0)),"nm",IF(AND(W23&lt;0,S23&lt;0),IF(-(W23/S23-1)*100&lt;-100,"(&gt;100)",-(W23/S23-1)*100),IF((W23/S23-1)*100&gt;100,"&gt;100",(W23/S23-1)*100))))</f>
        <v>20.560747663551403</v>
      </c>
      <c r="AA23" s="75">
        <v>107</v>
      </c>
      <c r="AB23" s="317">
        <v>129</v>
      </c>
      <c r="AC23" s="75">
        <f>IF(AND(AB23=0,AA23=0),0,IF(OR(AND(AB23&gt;0,AA23&lt;=0),AND(AB23&lt;0,AA23&gt;=0)),"nm",IF(AND(AB23&lt;0,AA23&lt;0),IF(-(AB23/AA23-1)*100&lt;-100,"(&gt;100)",-(AB23/AA23-1)*100),IF((AB23/AA23-1)*100&gt;100,"&gt;100",(AB23/AA23-1)*100))))</f>
        <v>20.560747663551403</v>
      </c>
      <c r="AE23" s="18"/>
      <c r="AF23" s="18"/>
      <c r="AG23" s="18"/>
      <c r="AH23" s="18"/>
    </row>
    <row r="24" spans="2:34" ht="15">
      <c r="B24" s="36"/>
      <c r="C24" s="93" t="s">
        <v>80</v>
      </c>
      <c r="D24" s="75">
        <v>36</v>
      </c>
      <c r="E24" s="75">
        <v>770</v>
      </c>
      <c r="F24" s="75">
        <v>531</v>
      </c>
      <c r="G24" s="75">
        <v>624</v>
      </c>
      <c r="I24" s="75">
        <v>97</v>
      </c>
      <c r="J24" s="75">
        <v>259</v>
      </c>
      <c r="K24" s="75">
        <v>435</v>
      </c>
      <c r="L24" s="75">
        <v>770</v>
      </c>
      <c r="M24" s="75">
        <v>1037</v>
      </c>
      <c r="N24" s="75">
        <v>1012</v>
      </c>
      <c r="O24" s="75">
        <v>675</v>
      </c>
      <c r="P24" s="75">
        <v>531</v>
      </c>
      <c r="Q24" s="75">
        <v>529</v>
      </c>
      <c r="R24" s="75">
        <v>556</v>
      </c>
      <c r="S24" s="75">
        <v>593</v>
      </c>
      <c r="T24" s="75">
        <v>624</v>
      </c>
      <c r="U24" s="75">
        <v>628</v>
      </c>
      <c r="V24" s="75">
        <v>681</v>
      </c>
      <c r="W24" s="317">
        <v>690</v>
      </c>
      <c r="X24" s="75">
        <f>IF(AND(W24=0,V24=0),0,IF(OR(AND(W24&gt;0,V24&lt;=0),AND(W24&lt;0,V24&gt;=0)),"nm",IF(AND(W24&lt;0,V24&lt;0),IF(-(W24/V24-1)*100&lt;-100,"(&gt;100)",-(W24/V24-1)*100),IF((W24/V24-1)*100&gt;100,"&gt;100",(W24/V24-1)*100))))</f>
        <v>1.3215859030837107</v>
      </c>
      <c r="Y24" s="75">
        <f>IF(AND(W24=0,S24=0),0,IF(OR(AND(W24&gt;0,S24&lt;=0),AND(W24&lt;0,S24&gt;=0)),"nm",IF(AND(W24&lt;0,S24&lt;0),IF(-(W24/S24-1)*100&lt;-100,"(&gt;100)",-(W24/S24-1)*100),IF((W24/S24-1)*100&gt;100,"&gt;100",(W24/S24-1)*100))))</f>
        <v>16.357504215851606</v>
      </c>
      <c r="AA24" s="75">
        <v>593</v>
      </c>
      <c r="AB24" s="317">
        <v>690</v>
      </c>
      <c r="AC24" s="75">
        <f>IF(AND(AB24=0,AA24=0),0,IF(OR(AND(AB24&gt;0,AA24&lt;=0),AND(AB24&lt;0,AA24&gt;=0)),"nm",IF(AND(AB24&lt;0,AA24&lt;0),IF(-(AB24/AA24-1)*100&lt;-100,"(&gt;100)",-(AB24/AA24-1)*100),IF((AB24/AA24-1)*100&gt;100,"&gt;100",(AB24/AA24-1)*100))))</f>
        <v>16.357504215851606</v>
      </c>
      <c r="AE24" s="18"/>
      <c r="AF24" s="18"/>
      <c r="AG24" s="18"/>
      <c r="AH24" s="18"/>
    </row>
    <row r="25" spans="2:34" ht="15">
      <c r="B25" s="91" t="s">
        <v>92</v>
      </c>
      <c r="C25" s="22"/>
      <c r="D25" s="75"/>
      <c r="W25" s="407"/>
      <c r="AB25" s="407"/>
      <c r="AE25" s="18"/>
      <c r="AF25" s="18"/>
      <c r="AG25" s="18"/>
      <c r="AH25" s="18"/>
    </row>
    <row r="26" spans="2:34" ht="15">
      <c r="B26" s="36"/>
      <c r="C26" s="94" t="s">
        <v>86</v>
      </c>
      <c r="D26" s="75">
        <v>351</v>
      </c>
      <c r="E26" s="75">
        <v>386</v>
      </c>
      <c r="F26" s="75">
        <v>325</v>
      </c>
      <c r="G26" s="75">
        <v>241</v>
      </c>
      <c r="I26" s="75">
        <v>381</v>
      </c>
      <c r="J26" s="75">
        <v>361</v>
      </c>
      <c r="K26" s="75">
        <v>349</v>
      </c>
      <c r="L26" s="75">
        <v>386</v>
      </c>
      <c r="M26" s="75">
        <v>375</v>
      </c>
      <c r="N26" s="75">
        <v>351</v>
      </c>
      <c r="O26" s="75">
        <v>330</v>
      </c>
      <c r="P26" s="75">
        <v>325</v>
      </c>
      <c r="Q26" s="75">
        <v>284</v>
      </c>
      <c r="R26" s="75">
        <v>280</v>
      </c>
      <c r="S26" s="75">
        <v>257</v>
      </c>
      <c r="T26" s="75">
        <v>241</v>
      </c>
      <c r="U26" s="75">
        <v>232</v>
      </c>
      <c r="V26" s="75">
        <v>241</v>
      </c>
      <c r="W26" s="317">
        <v>234</v>
      </c>
      <c r="X26" s="75">
        <f aca="true" t="shared" si="3" ref="X26:X36">IF(AND(W26=0,V26=0),0,IF(OR(AND(W26&gt;0,V26&lt;=0),AND(W26&lt;0,V26&gt;=0)),"nm",IF(AND(W26&lt;0,V26&lt;0),IF(-(W26/V26-1)*100&lt;-100,"(&gt;100)",-(W26/V26-1)*100),IF((W26/V26-1)*100&gt;100,"&gt;100",(W26/V26-1)*100))))</f>
        <v>-2.904564315352698</v>
      </c>
      <c r="Y26" s="75">
        <f aca="true" t="shared" si="4" ref="Y26:Y36">IF(AND(W26=0,S26=0),0,IF(OR(AND(W26&gt;0,S26&lt;=0),AND(W26&lt;0,S26&gt;=0)),"nm",IF(AND(W26&lt;0,S26&lt;0),IF(-(W26/S26-1)*100&lt;-100,"(&gt;100)",-(W26/S26-1)*100),IF((W26/S26-1)*100&gt;100,"&gt;100",(W26/S26-1)*100))))</f>
        <v>-8.949416342412453</v>
      </c>
      <c r="AA26" s="75">
        <v>257</v>
      </c>
      <c r="AB26" s="317">
        <v>234</v>
      </c>
      <c r="AC26" s="75">
        <f aca="true" t="shared" si="5" ref="AC26:AC34">IF(AND(AB26=0,AA26=0),0,IF(OR(AND(AB26&gt;0,AA26&lt;=0),AND(AB26&lt;0,AA26&gt;=0)),"nm",IF(AND(AB26&lt;0,AA26&lt;0),IF(-(AB26/AA26-1)*100&lt;-100,"(&gt;100)",-(AB26/AA26-1)*100),IF((AB26/AA26-1)*100&gt;100,"&gt;100",(AB26/AA26-1)*100))))</f>
        <v>-8.949416342412453</v>
      </c>
      <c r="AE26" s="18"/>
      <c r="AF26" s="18"/>
      <c r="AG26" s="18"/>
      <c r="AH26" s="18"/>
    </row>
    <row r="27" spans="3:34" ht="15">
      <c r="C27" s="94" t="s">
        <v>87</v>
      </c>
      <c r="D27" s="75">
        <v>30</v>
      </c>
      <c r="E27" s="75">
        <v>22</v>
      </c>
      <c r="F27" s="75">
        <v>25</v>
      </c>
      <c r="G27" s="75">
        <v>38</v>
      </c>
      <c r="I27" s="75">
        <v>44</v>
      </c>
      <c r="J27" s="75">
        <v>46</v>
      </c>
      <c r="K27" s="75">
        <v>24</v>
      </c>
      <c r="L27" s="75">
        <v>22</v>
      </c>
      <c r="M27" s="75">
        <v>24</v>
      </c>
      <c r="N27" s="75">
        <v>13</v>
      </c>
      <c r="O27" s="75">
        <v>12</v>
      </c>
      <c r="P27" s="75">
        <v>25</v>
      </c>
      <c r="Q27" s="75">
        <v>32</v>
      </c>
      <c r="R27" s="75">
        <v>32</v>
      </c>
      <c r="S27" s="75">
        <v>33</v>
      </c>
      <c r="T27" s="75">
        <v>38</v>
      </c>
      <c r="U27" s="75">
        <v>38</v>
      </c>
      <c r="V27" s="75">
        <v>38</v>
      </c>
      <c r="W27" s="317">
        <v>37</v>
      </c>
      <c r="X27" s="75">
        <f t="shared" si="3"/>
        <v>-2.631578947368418</v>
      </c>
      <c r="Y27" s="75">
        <f t="shared" si="4"/>
        <v>12.12121212121211</v>
      </c>
      <c r="AA27" s="75">
        <v>33</v>
      </c>
      <c r="AB27" s="317">
        <v>37</v>
      </c>
      <c r="AC27" s="75">
        <f t="shared" si="5"/>
        <v>12.12121212121211</v>
      </c>
      <c r="AE27" s="18"/>
      <c r="AF27" s="18"/>
      <c r="AG27" s="18"/>
      <c r="AH27" s="18"/>
    </row>
    <row r="28" spans="3:34" ht="15">
      <c r="C28" s="94" t="s">
        <v>88</v>
      </c>
      <c r="D28" s="75">
        <v>43</v>
      </c>
      <c r="E28" s="75">
        <v>30</v>
      </c>
      <c r="F28" s="75">
        <v>17</v>
      </c>
      <c r="G28" s="75">
        <v>13</v>
      </c>
      <c r="I28" s="75">
        <v>42</v>
      </c>
      <c r="J28" s="75">
        <v>42</v>
      </c>
      <c r="K28" s="75">
        <v>41</v>
      </c>
      <c r="L28" s="75">
        <v>30</v>
      </c>
      <c r="M28" s="75">
        <v>27</v>
      </c>
      <c r="N28" s="75">
        <v>21</v>
      </c>
      <c r="O28" s="75">
        <v>19</v>
      </c>
      <c r="P28" s="75">
        <v>17</v>
      </c>
      <c r="Q28" s="75">
        <v>16</v>
      </c>
      <c r="R28" s="75">
        <v>14</v>
      </c>
      <c r="S28" s="75">
        <v>13</v>
      </c>
      <c r="T28" s="75">
        <v>13</v>
      </c>
      <c r="U28" s="75">
        <v>11</v>
      </c>
      <c r="V28" s="75">
        <v>12</v>
      </c>
      <c r="W28" s="317">
        <v>12</v>
      </c>
      <c r="X28" s="75">
        <f t="shared" si="3"/>
        <v>0</v>
      </c>
      <c r="Y28" s="75">
        <f t="shared" si="4"/>
        <v>-7.692307692307687</v>
      </c>
      <c r="AA28" s="75">
        <v>13</v>
      </c>
      <c r="AB28" s="317">
        <v>12</v>
      </c>
      <c r="AC28" s="75">
        <f t="shared" si="5"/>
        <v>-7.692307692307687</v>
      </c>
      <c r="AE28" s="18"/>
      <c r="AF28" s="18"/>
      <c r="AG28" s="18"/>
      <c r="AH28" s="18"/>
    </row>
    <row r="29" spans="3:34" ht="15">
      <c r="C29" s="94" t="s">
        <v>89</v>
      </c>
      <c r="D29" s="75">
        <v>187</v>
      </c>
      <c r="E29" s="75">
        <v>238</v>
      </c>
      <c r="F29" s="75">
        <v>107</v>
      </c>
      <c r="G29" s="75">
        <v>131</v>
      </c>
      <c r="I29" s="75">
        <v>226</v>
      </c>
      <c r="J29" s="75">
        <v>185</v>
      </c>
      <c r="K29" s="75">
        <v>177</v>
      </c>
      <c r="L29" s="75">
        <v>238</v>
      </c>
      <c r="M29" s="75">
        <v>280</v>
      </c>
      <c r="N29" s="75">
        <v>197</v>
      </c>
      <c r="O29" s="75">
        <v>161</v>
      </c>
      <c r="P29" s="75">
        <v>107</v>
      </c>
      <c r="Q29" s="75">
        <v>120</v>
      </c>
      <c r="R29" s="75">
        <v>105</v>
      </c>
      <c r="S29" s="75">
        <v>123</v>
      </c>
      <c r="T29" s="75">
        <v>131</v>
      </c>
      <c r="U29" s="75">
        <v>142</v>
      </c>
      <c r="V29" s="75">
        <v>142</v>
      </c>
      <c r="W29" s="317">
        <v>140</v>
      </c>
      <c r="X29" s="75">
        <f t="shared" si="3"/>
        <v>-1.4084507042253502</v>
      </c>
      <c r="Y29" s="75">
        <f t="shared" si="4"/>
        <v>13.821138211382111</v>
      </c>
      <c r="AA29" s="75">
        <v>123</v>
      </c>
      <c r="AB29" s="317">
        <v>140</v>
      </c>
      <c r="AC29" s="75">
        <f t="shared" si="5"/>
        <v>13.821138211382111</v>
      </c>
      <c r="AE29" s="18"/>
      <c r="AF29" s="18"/>
      <c r="AG29" s="18"/>
      <c r="AH29" s="18"/>
    </row>
    <row r="30" spans="3:34" ht="15">
      <c r="C30" s="94" t="s">
        <v>90</v>
      </c>
      <c r="D30" s="75">
        <v>6</v>
      </c>
      <c r="E30" s="75">
        <v>97</v>
      </c>
      <c r="F30" s="75">
        <v>183</v>
      </c>
      <c r="G30" s="75">
        <v>285</v>
      </c>
      <c r="I30" s="75">
        <v>7</v>
      </c>
      <c r="J30" s="75">
        <v>10</v>
      </c>
      <c r="K30" s="75">
        <v>39</v>
      </c>
      <c r="L30" s="75">
        <v>97</v>
      </c>
      <c r="M30" s="75">
        <v>121</v>
      </c>
      <c r="N30" s="75">
        <v>115</v>
      </c>
      <c r="O30" s="75">
        <v>150</v>
      </c>
      <c r="P30" s="75">
        <v>183</v>
      </c>
      <c r="Q30" s="75">
        <v>212</v>
      </c>
      <c r="R30" s="75">
        <v>229</v>
      </c>
      <c r="S30" s="75">
        <v>205</v>
      </c>
      <c r="T30" s="75">
        <v>285</v>
      </c>
      <c r="U30" s="75">
        <v>286</v>
      </c>
      <c r="V30" s="75">
        <v>323</v>
      </c>
      <c r="W30" s="317">
        <v>334</v>
      </c>
      <c r="X30" s="75">
        <f t="shared" si="3"/>
        <v>3.4055727554179516</v>
      </c>
      <c r="Y30" s="75">
        <f t="shared" si="4"/>
        <v>62.92682926829267</v>
      </c>
      <c r="AA30" s="75">
        <v>205</v>
      </c>
      <c r="AB30" s="317">
        <v>334</v>
      </c>
      <c r="AC30" s="75">
        <f t="shared" si="5"/>
        <v>62.92682926829267</v>
      </c>
      <c r="AE30" s="18"/>
      <c r="AF30" s="18"/>
      <c r="AG30" s="18"/>
      <c r="AH30" s="18"/>
    </row>
    <row r="31" spans="3:34" ht="15">
      <c r="C31" s="94" t="s">
        <v>91</v>
      </c>
      <c r="D31" s="75">
        <v>66</v>
      </c>
      <c r="E31" s="75">
        <v>621</v>
      </c>
      <c r="F31" s="75">
        <v>399</v>
      </c>
      <c r="G31" s="75">
        <v>400</v>
      </c>
      <c r="I31" s="75">
        <v>141</v>
      </c>
      <c r="J31" s="75">
        <v>236</v>
      </c>
      <c r="K31" s="75">
        <v>369</v>
      </c>
      <c r="L31" s="75">
        <v>621</v>
      </c>
      <c r="M31" s="75">
        <v>818</v>
      </c>
      <c r="N31" s="75">
        <v>882</v>
      </c>
      <c r="O31" s="75">
        <v>545</v>
      </c>
      <c r="P31" s="75">
        <v>399</v>
      </c>
      <c r="Q31" s="75">
        <v>374</v>
      </c>
      <c r="R31" s="75">
        <v>366</v>
      </c>
      <c r="S31" s="75">
        <v>387</v>
      </c>
      <c r="T31" s="75">
        <v>400</v>
      </c>
      <c r="U31" s="75">
        <v>390</v>
      </c>
      <c r="V31" s="75">
        <v>417</v>
      </c>
      <c r="W31" s="317">
        <v>407</v>
      </c>
      <c r="X31" s="75">
        <f t="shared" si="3"/>
        <v>-2.3980815347721784</v>
      </c>
      <c r="Y31" s="75">
        <f t="shared" si="4"/>
        <v>5.167958656330751</v>
      </c>
      <c r="AA31" s="75">
        <v>387</v>
      </c>
      <c r="AB31" s="317">
        <v>407</v>
      </c>
      <c r="AC31" s="75">
        <f t="shared" si="5"/>
        <v>5.167958656330751</v>
      </c>
      <c r="AE31" s="18"/>
      <c r="AF31" s="18"/>
      <c r="AG31" s="18"/>
      <c r="AH31" s="18"/>
    </row>
    <row r="32" spans="3:34" ht="15">
      <c r="C32" s="94" t="s">
        <v>93</v>
      </c>
      <c r="D32" s="75">
        <v>129</v>
      </c>
      <c r="E32" s="75">
        <v>113</v>
      </c>
      <c r="F32" s="75">
        <v>74</v>
      </c>
      <c r="G32" s="75">
        <v>63</v>
      </c>
      <c r="I32" s="75">
        <v>151</v>
      </c>
      <c r="J32" s="75">
        <v>146</v>
      </c>
      <c r="K32" s="75">
        <v>138</v>
      </c>
      <c r="L32" s="75">
        <v>113</v>
      </c>
      <c r="M32" s="75">
        <v>94</v>
      </c>
      <c r="N32" s="75">
        <v>75</v>
      </c>
      <c r="O32" s="75">
        <v>74</v>
      </c>
      <c r="P32" s="75">
        <v>74</v>
      </c>
      <c r="Q32" s="75">
        <v>76</v>
      </c>
      <c r="R32" s="75">
        <v>69</v>
      </c>
      <c r="S32" s="75">
        <v>59</v>
      </c>
      <c r="T32" s="75">
        <v>63</v>
      </c>
      <c r="U32" s="75">
        <v>62</v>
      </c>
      <c r="V32" s="75">
        <v>60</v>
      </c>
      <c r="W32" s="317">
        <v>56</v>
      </c>
      <c r="X32" s="75">
        <f t="shared" si="3"/>
        <v>-6.666666666666665</v>
      </c>
      <c r="Y32" s="75">
        <f t="shared" si="4"/>
        <v>-5.0847457627118615</v>
      </c>
      <c r="AA32" s="75">
        <v>59</v>
      </c>
      <c r="AB32" s="317">
        <v>56</v>
      </c>
      <c r="AC32" s="75">
        <f t="shared" si="5"/>
        <v>-5.0847457627118615</v>
      </c>
      <c r="AE32" s="18"/>
      <c r="AF32" s="18"/>
      <c r="AG32" s="18"/>
      <c r="AH32" s="18"/>
    </row>
    <row r="33" spans="3:34" ht="15">
      <c r="C33" s="94" t="s">
        <v>38</v>
      </c>
      <c r="D33" s="75">
        <v>108</v>
      </c>
      <c r="E33" s="75">
        <v>98</v>
      </c>
      <c r="F33" s="75">
        <v>82</v>
      </c>
      <c r="G33" s="75">
        <v>56</v>
      </c>
      <c r="I33" s="75">
        <v>123</v>
      </c>
      <c r="J33" s="75">
        <v>125</v>
      </c>
      <c r="K33" s="75">
        <v>151</v>
      </c>
      <c r="L33" s="75">
        <v>98</v>
      </c>
      <c r="M33" s="75">
        <v>88</v>
      </c>
      <c r="N33" s="75">
        <v>84</v>
      </c>
      <c r="O33" s="75">
        <v>87</v>
      </c>
      <c r="P33" s="75">
        <v>82</v>
      </c>
      <c r="Q33" s="75">
        <v>48</v>
      </c>
      <c r="R33" s="75">
        <v>68</v>
      </c>
      <c r="S33" s="75">
        <v>66</v>
      </c>
      <c r="T33" s="75">
        <v>56</v>
      </c>
      <c r="U33" s="75">
        <v>59</v>
      </c>
      <c r="V33" s="75">
        <v>49</v>
      </c>
      <c r="W33" s="317">
        <v>44</v>
      </c>
      <c r="X33" s="75">
        <f t="shared" si="3"/>
        <v>-10.204081632653061</v>
      </c>
      <c r="Y33" s="75">
        <f t="shared" si="4"/>
        <v>-33.333333333333336</v>
      </c>
      <c r="AA33" s="75">
        <v>66</v>
      </c>
      <c r="AB33" s="317">
        <v>44</v>
      </c>
      <c r="AC33" s="75">
        <f t="shared" si="5"/>
        <v>-33.333333333333336</v>
      </c>
      <c r="AE33" s="18"/>
      <c r="AF33" s="18"/>
      <c r="AG33" s="18"/>
      <c r="AH33" s="18"/>
    </row>
    <row r="34" spans="2:29" s="18" customFormat="1" ht="15">
      <c r="B34" s="18" t="s">
        <v>215</v>
      </c>
      <c r="C34" s="31"/>
      <c r="D34" s="17">
        <v>288</v>
      </c>
      <c r="E34" s="17">
        <v>203</v>
      </c>
      <c r="F34" s="17">
        <v>133</v>
      </c>
      <c r="G34" s="17">
        <v>94</v>
      </c>
      <c r="H34" s="17"/>
      <c r="I34" s="17">
        <v>305</v>
      </c>
      <c r="J34" s="17">
        <v>213</v>
      </c>
      <c r="K34" s="17">
        <v>233</v>
      </c>
      <c r="L34" s="17">
        <v>203</v>
      </c>
      <c r="M34" s="17">
        <v>207</v>
      </c>
      <c r="N34" s="17">
        <v>200</v>
      </c>
      <c r="O34" s="17">
        <v>189</v>
      </c>
      <c r="P34" s="17">
        <v>133</v>
      </c>
      <c r="Q34" s="17">
        <v>111</v>
      </c>
      <c r="R34" s="17">
        <v>112</v>
      </c>
      <c r="S34" s="17">
        <v>106</v>
      </c>
      <c r="T34" s="17">
        <v>94</v>
      </c>
      <c r="U34" s="17">
        <v>97</v>
      </c>
      <c r="V34" s="17">
        <v>69</v>
      </c>
      <c r="W34" s="461">
        <f>SUM(W35:W36)</f>
        <v>69</v>
      </c>
      <c r="X34" s="17">
        <f t="shared" si="3"/>
        <v>0</v>
      </c>
      <c r="Y34" s="17">
        <f t="shared" si="4"/>
        <v>-34.905660377358494</v>
      </c>
      <c r="Z34" s="15"/>
      <c r="AA34" s="17">
        <v>106</v>
      </c>
      <c r="AB34" s="461">
        <f>SUM(AB35:AB36)</f>
        <v>69</v>
      </c>
      <c r="AC34" s="17">
        <f t="shared" si="5"/>
        <v>-34.905660377358494</v>
      </c>
    </row>
    <row r="35" spans="2:34" ht="15">
      <c r="B35" s="18"/>
      <c r="C35" s="36" t="s">
        <v>81</v>
      </c>
      <c r="D35" s="75">
        <v>236</v>
      </c>
      <c r="E35" s="75">
        <v>106</v>
      </c>
      <c r="F35" s="75">
        <v>6</v>
      </c>
      <c r="G35" s="75">
        <v>3</v>
      </c>
      <c r="I35" s="75">
        <v>251</v>
      </c>
      <c r="J35" s="75">
        <v>134</v>
      </c>
      <c r="K35" s="75">
        <v>131</v>
      </c>
      <c r="L35" s="75">
        <v>106</v>
      </c>
      <c r="M35" s="75">
        <v>104</v>
      </c>
      <c r="N35" s="75">
        <v>80</v>
      </c>
      <c r="O35" s="75">
        <v>77</v>
      </c>
      <c r="P35" s="75">
        <v>6</v>
      </c>
      <c r="Q35" s="75">
        <v>6</v>
      </c>
      <c r="R35" s="75">
        <v>3</v>
      </c>
      <c r="S35" s="75">
        <v>3</v>
      </c>
      <c r="T35" s="75">
        <v>3</v>
      </c>
      <c r="U35" s="75">
        <v>4</v>
      </c>
      <c r="V35" s="75">
        <v>4</v>
      </c>
      <c r="W35" s="317">
        <v>4</v>
      </c>
      <c r="X35" s="75">
        <f t="shared" si="3"/>
        <v>0</v>
      </c>
      <c r="Y35" s="75">
        <f t="shared" si="4"/>
        <v>33.33333333333333</v>
      </c>
      <c r="AA35" s="75">
        <v>3</v>
      </c>
      <c r="AB35" s="317">
        <v>4</v>
      </c>
      <c r="AC35" s="75">
        <f>IF(AND(AB35=0,AA35=0),0,IF(OR(AND(AB35&gt;0,AA35&lt;=0),AND(AB35&lt;0,AA35&gt;=0)),"nm",IF(AND(AB35&lt;0,AA35&lt;0),IF(-(AB35/AA35-1)*100&lt;-100,"(&gt;100)",-(AB35/AA35-1)*100),IF((AB35/AA35-1)*100&gt;100,"&gt;100",(AB35/AA35-1)*100))))</f>
        <v>33.33333333333333</v>
      </c>
      <c r="AE35" s="18"/>
      <c r="AF35" s="18"/>
      <c r="AG35" s="18"/>
      <c r="AH35" s="18"/>
    </row>
    <row r="36" spans="2:34" ht="15">
      <c r="B36" s="18"/>
      <c r="C36" s="36" t="s">
        <v>82</v>
      </c>
      <c r="D36" s="75">
        <v>52</v>
      </c>
      <c r="E36" s="75">
        <v>97</v>
      </c>
      <c r="F36" s="75">
        <v>127</v>
      </c>
      <c r="G36" s="75">
        <v>91</v>
      </c>
      <c r="I36" s="75">
        <v>54</v>
      </c>
      <c r="J36" s="75">
        <v>79</v>
      </c>
      <c r="K36" s="75">
        <v>102</v>
      </c>
      <c r="L36" s="75">
        <v>97</v>
      </c>
      <c r="M36" s="75">
        <v>103</v>
      </c>
      <c r="N36" s="75">
        <v>120</v>
      </c>
      <c r="O36" s="75">
        <v>112</v>
      </c>
      <c r="P36" s="75">
        <v>127</v>
      </c>
      <c r="Q36" s="75">
        <v>105</v>
      </c>
      <c r="R36" s="75">
        <v>109</v>
      </c>
      <c r="S36" s="75">
        <v>103</v>
      </c>
      <c r="T36" s="75">
        <v>91</v>
      </c>
      <c r="U36" s="75">
        <v>93</v>
      </c>
      <c r="V36" s="75">
        <v>65</v>
      </c>
      <c r="W36" s="317">
        <v>65</v>
      </c>
      <c r="X36" s="75">
        <f t="shared" si="3"/>
        <v>0</v>
      </c>
      <c r="Y36" s="75">
        <f t="shared" si="4"/>
        <v>-36.89320388349514</v>
      </c>
      <c r="AA36" s="75">
        <v>103</v>
      </c>
      <c r="AB36" s="317">
        <v>65</v>
      </c>
      <c r="AC36" s="75">
        <f>IF(AND(AB36=0,AA36=0),0,IF(OR(AND(AB36&gt;0,AA36&lt;=0),AND(AB36&lt;0,AA36&gt;=0)),"nm",IF(AND(AB36&lt;0,AA36&lt;0),IF(-(AB36/AA36-1)*100&lt;-100,"(&gt;100)",-(AB36/AA36-1)*100),IF((AB36/AA36-1)*100&gt;100,"&gt;100",(AB36/AA36-1)*100))))</f>
        <v>-36.89320388349514</v>
      </c>
      <c r="AE36" s="18"/>
      <c r="AF36" s="18"/>
      <c r="AG36" s="18"/>
      <c r="AH36" s="18"/>
    </row>
    <row r="37" spans="1:34" ht="15">
      <c r="A37" s="18"/>
      <c r="B37" s="36"/>
      <c r="C37" s="22"/>
      <c r="D37" s="75"/>
      <c r="W37" s="407"/>
      <c r="AB37" s="407"/>
      <c r="AE37" s="18"/>
      <c r="AF37" s="18"/>
      <c r="AG37" s="18"/>
      <c r="AH37" s="18"/>
    </row>
    <row r="38" spans="1:34" ht="15">
      <c r="A38" s="46" t="s">
        <v>214</v>
      </c>
      <c r="B38" s="36"/>
      <c r="C38" s="22"/>
      <c r="D38" s="75"/>
      <c r="W38" s="407"/>
      <c r="AB38" s="407"/>
      <c r="AE38" s="18"/>
      <c r="AF38" s="18"/>
      <c r="AG38" s="18"/>
      <c r="AH38" s="18"/>
    </row>
    <row r="39" spans="1:29" s="18" customFormat="1" ht="15">
      <c r="A39" s="18" t="s">
        <v>216</v>
      </c>
      <c r="C39" s="32"/>
      <c r="D39" s="17">
        <f>D40+D51</f>
        <v>1524</v>
      </c>
      <c r="E39" s="17">
        <f>E40+E51</f>
        <v>1672</v>
      </c>
      <c r="F39" s="17">
        <v>1852</v>
      </c>
      <c r="G39" s="17">
        <v>2339</v>
      </c>
      <c r="H39" s="17"/>
      <c r="I39" s="17">
        <v>1727</v>
      </c>
      <c r="J39" s="17">
        <f>J40+J51</f>
        <v>1899</v>
      </c>
      <c r="K39" s="17">
        <v>1901</v>
      </c>
      <c r="L39" s="17">
        <v>1672</v>
      </c>
      <c r="M39" s="17">
        <v>1688</v>
      </c>
      <c r="N39" s="17">
        <v>1809</v>
      </c>
      <c r="O39" s="17">
        <v>1820</v>
      </c>
      <c r="P39" s="17">
        <v>1852</v>
      </c>
      <c r="Q39" s="17">
        <v>1903</v>
      </c>
      <c r="R39" s="17">
        <v>1991</v>
      </c>
      <c r="S39" s="17">
        <v>2208</v>
      </c>
      <c r="T39" s="17">
        <v>2339</v>
      </c>
      <c r="U39" s="17">
        <v>2400</v>
      </c>
      <c r="V39" s="17">
        <v>2469</v>
      </c>
      <c r="W39" s="461">
        <f>W40+W51</f>
        <v>2462</v>
      </c>
      <c r="X39" s="331">
        <f>IF(AND(W39=0,V39=0),0,IF(OR(AND(W39&gt;0,V39&lt;=0),AND(W39&lt;0,V39&gt;=0)),"nm",IF(AND(W39&lt;0,V39&lt;0),IF(-(W39/V39-1)*100&lt;-100,"(&gt;100)",-(W39/V39-1)*100),IF((W39/V39-1)*100&gt;100,"&gt;100",(W39/V39-1)*100))))</f>
        <v>-0.28351559335763055</v>
      </c>
      <c r="Y39" s="331">
        <f>IF(AND(W39=0,S39=0),0,IF(OR(AND(W39&gt;0,S39&lt;=0),AND(W39&lt;0,S39&gt;=0)),"nm",IF(AND(W39&lt;0,S39&lt;0),IF(-(W39/S39-1)*100&lt;-100,"(&gt;100)",-(W39/S39-1)*100),IF((W39/S39-1)*100&gt;100,"&gt;100",(W39/S39-1)*100))))</f>
        <v>11.503623188405786</v>
      </c>
      <c r="Z39" s="332"/>
      <c r="AA39" s="331">
        <v>2208</v>
      </c>
      <c r="AB39" s="461">
        <f>AB40+AB51</f>
        <v>2462</v>
      </c>
      <c r="AC39" s="17">
        <f>IF(AND(AB39=0,AA39=0),0,IF(OR(AND(AB39&gt;0,AA39&lt;=0),AND(AB39&lt;0,AA39&gt;=0)),"nm",IF(AND(AB39&lt;0,AA39&lt;0),IF(-(AB39/AA39-1)*100&lt;-100,"(&gt;100)",-(AB39/AA39-1)*100),IF((AB39/AA39-1)*100&gt;100,"&gt;100",(AB39/AA39-1)*100))))</f>
        <v>11.503623188405786</v>
      </c>
    </row>
    <row r="40" spans="2:29" s="18" customFormat="1" ht="15">
      <c r="B40" s="18" t="s">
        <v>217</v>
      </c>
      <c r="D40" s="17">
        <v>1016</v>
      </c>
      <c r="E40" s="17">
        <v>1325</v>
      </c>
      <c r="F40" s="17">
        <v>1476</v>
      </c>
      <c r="G40" s="17">
        <v>1919</v>
      </c>
      <c r="H40" s="17"/>
      <c r="I40" s="17">
        <v>1176</v>
      </c>
      <c r="J40" s="17">
        <v>1346</v>
      </c>
      <c r="K40" s="17">
        <v>1341</v>
      </c>
      <c r="L40" s="17">
        <v>1325</v>
      </c>
      <c r="M40" s="17">
        <v>1339</v>
      </c>
      <c r="N40" s="17">
        <v>1433</v>
      </c>
      <c r="O40" s="17">
        <v>1449</v>
      </c>
      <c r="P40" s="17">
        <v>1476</v>
      </c>
      <c r="Q40" s="17">
        <v>1539</v>
      </c>
      <c r="R40" s="17">
        <v>1628</v>
      </c>
      <c r="S40" s="17">
        <v>1807</v>
      </c>
      <c r="T40" s="17">
        <v>1919</v>
      </c>
      <c r="U40" s="17">
        <v>1979</v>
      </c>
      <c r="V40" s="17">
        <v>2047</v>
      </c>
      <c r="W40" s="461">
        <f>SUM(W42:W43)</f>
        <v>2053</v>
      </c>
      <c r="X40" s="331">
        <f>IF(AND(W40=0,V40=0),0,IF(OR(AND(W40&gt;0,V40&lt;=0),AND(W40&lt;0,V40&gt;=0)),"nm",IF(AND(W40&lt;0,V40&lt;0),IF(-(W40/V40-1)*100&lt;-100,"(&gt;100)",-(W40/V40-1)*100),IF((W40/V40-1)*100&gt;100,"&gt;100",(W40/V40-1)*100))))</f>
        <v>0.2931118710307823</v>
      </c>
      <c r="Y40" s="331">
        <f>IF(AND(W40=0,S40=0),0,IF(OR(AND(W40&gt;0,S40&lt;=0),AND(W40&lt;0,S40&gt;=0)),"nm",IF(AND(W40&lt;0,S40&lt;0),IF(-(W40/S40-1)*100&lt;-100,"(&gt;100)",-(W40/S40-1)*100),IF((W40/S40-1)*100&gt;100,"&gt;100",(W40/S40-1)*100))))</f>
        <v>13.613724405091322</v>
      </c>
      <c r="Z40" s="332"/>
      <c r="AA40" s="331">
        <v>1807</v>
      </c>
      <c r="AB40" s="461">
        <f>SUM(AB42:AB43)</f>
        <v>2053</v>
      </c>
      <c r="AC40" s="17">
        <f>IF(AND(AB40=0,AA40=0),0,IF(OR(AND(AB40&gt;0,AA40&lt;=0),AND(AB40&lt;0,AA40&gt;=0)),"nm",IF(AND(AB40&lt;0,AA40&lt;0),IF(-(AB40/AA40-1)*100&lt;-100,"(&gt;100)",-(AB40/AA40-1)*100),IF((AB40/AA40-1)*100&gt;100,"&gt;100",(AB40/AA40-1)*100))))</f>
        <v>13.613724405091322</v>
      </c>
    </row>
    <row r="41" spans="2:34" ht="15">
      <c r="B41" s="91" t="s">
        <v>85</v>
      </c>
      <c r="C41" s="22"/>
      <c r="D41" s="75"/>
      <c r="W41" s="407"/>
      <c r="AB41" s="407"/>
      <c r="AE41" s="18"/>
      <c r="AF41" s="18"/>
      <c r="AG41" s="18"/>
      <c r="AH41" s="18"/>
    </row>
    <row r="42" spans="2:34" ht="15">
      <c r="B42" s="31"/>
      <c r="C42" s="22" t="s">
        <v>391</v>
      </c>
      <c r="D42" s="75">
        <v>383</v>
      </c>
      <c r="E42" s="75">
        <v>440</v>
      </c>
      <c r="F42" s="75">
        <v>502</v>
      </c>
      <c r="G42" s="75">
        <v>545</v>
      </c>
      <c r="I42" s="75">
        <v>398</v>
      </c>
      <c r="J42" s="75">
        <v>399</v>
      </c>
      <c r="K42" s="75">
        <v>406</v>
      </c>
      <c r="L42" s="75">
        <v>440</v>
      </c>
      <c r="M42" s="75">
        <v>459</v>
      </c>
      <c r="N42" s="75">
        <v>482</v>
      </c>
      <c r="O42" s="75">
        <v>490</v>
      </c>
      <c r="P42" s="75">
        <v>502</v>
      </c>
      <c r="Q42" s="75">
        <v>510</v>
      </c>
      <c r="R42" s="75">
        <v>529</v>
      </c>
      <c r="S42" s="75">
        <v>534</v>
      </c>
      <c r="T42" s="75">
        <v>545</v>
      </c>
      <c r="U42" s="75">
        <v>561</v>
      </c>
      <c r="V42" s="75">
        <v>586</v>
      </c>
      <c r="W42" s="317">
        <v>600</v>
      </c>
      <c r="X42" s="75">
        <f>IF(AND(W42=0,V42=0),0,IF(OR(AND(W42&gt;0,V42&lt;=0),AND(W42&lt;0,V42&gt;=0)),"nm",IF(AND(W42&lt;0,V42&lt;0),IF(-(W42/V42-1)*100&lt;-100,"(&gt;100)",-(W42/V42-1)*100),IF((W42/V42-1)*100&gt;100,"&gt;100",(W42/V42-1)*100))))</f>
        <v>2.3890784982935065</v>
      </c>
      <c r="Y42" s="75">
        <f>IF(AND(W42=0,S42=0),0,IF(OR(AND(W42&gt;0,S42&lt;=0),AND(W42&lt;0,S42&gt;=0)),"nm",IF(AND(W42&lt;0,S42&lt;0),IF(-(W42/S42-1)*100&lt;-100,"(&gt;100)",-(W42/S42-1)*100),IF((W42/S42-1)*100&gt;100,"&gt;100",(W42/S42-1)*100))))</f>
        <v>12.35955056179776</v>
      </c>
      <c r="AA42" s="75">
        <v>534</v>
      </c>
      <c r="AB42" s="317">
        <v>600</v>
      </c>
      <c r="AC42" s="75">
        <f>IF(AND(AB42=0,AA42=0),0,IF(OR(AND(AB42&gt;0,AA42&lt;=0),AND(AB42&lt;0,AA42&gt;=0)),"nm",IF(AND(AB42&lt;0,AA42&lt;0),IF(-(AB42/AA42-1)*100&lt;-100,"(&gt;100)",-(AB42/AA42-1)*100),IF((AB42/AA42-1)*100&gt;100,"&gt;100",(AB42/AA42-1)*100))))</f>
        <v>12.35955056179776</v>
      </c>
      <c r="AE42" s="18"/>
      <c r="AF42" s="18"/>
      <c r="AG42" s="18"/>
      <c r="AH42" s="18"/>
    </row>
    <row r="43" spans="2:34" ht="15">
      <c r="B43" s="31"/>
      <c r="C43" s="22" t="s">
        <v>336</v>
      </c>
      <c r="D43" s="75">
        <v>633</v>
      </c>
      <c r="E43" s="75">
        <v>885</v>
      </c>
      <c r="F43" s="75">
        <v>974</v>
      </c>
      <c r="G43" s="75">
        <v>1374</v>
      </c>
      <c r="I43" s="75">
        <v>778</v>
      </c>
      <c r="J43" s="75">
        <v>947</v>
      </c>
      <c r="K43" s="75">
        <v>935</v>
      </c>
      <c r="L43" s="75">
        <v>885</v>
      </c>
      <c r="M43" s="75">
        <v>880</v>
      </c>
      <c r="N43" s="75">
        <v>951</v>
      </c>
      <c r="O43" s="75">
        <v>959</v>
      </c>
      <c r="P43" s="75">
        <v>974</v>
      </c>
      <c r="Q43" s="75">
        <v>1029</v>
      </c>
      <c r="R43" s="75">
        <v>1099</v>
      </c>
      <c r="S43" s="75">
        <v>1273</v>
      </c>
      <c r="T43" s="75">
        <v>1374</v>
      </c>
      <c r="U43" s="75">
        <v>1418</v>
      </c>
      <c r="V43" s="75">
        <v>1461</v>
      </c>
      <c r="W43" s="317">
        <v>1453</v>
      </c>
      <c r="X43" s="75">
        <f>IF(AND(W43=0,V43=0),0,IF(OR(AND(W43&gt;0,V43&lt;=0),AND(W43&lt;0,V43&gt;=0)),"nm",IF(AND(W43&lt;0,V43&lt;0),IF(-(W43/V43-1)*100&lt;-100,"(&gt;100)",-(W43/V43-1)*100),IF((W43/V43-1)*100&gt;100,"&gt;100",(W43/V43-1)*100))))</f>
        <v>-0.5475701574264247</v>
      </c>
      <c r="Y43" s="75">
        <f>IF(AND(W43=0,S43=0),0,IF(OR(AND(W43&gt;0,S43&lt;=0),AND(W43&lt;0,S43&gt;=0)),"nm",IF(AND(W43&lt;0,S43&lt;0),IF(-(W43/S43-1)*100&lt;-100,"(&gt;100)",-(W43/S43-1)*100),IF((W43/S43-1)*100&gt;100,"&gt;100",(W43/S43-1)*100))))</f>
        <v>14.13982717989002</v>
      </c>
      <c r="AA43" s="75">
        <v>1273</v>
      </c>
      <c r="AB43" s="317">
        <v>1453</v>
      </c>
      <c r="AC43" s="75">
        <f>IF(AND(AB43=0,AA43=0),0,IF(OR(AND(AB43&gt;0,AA43&lt;=0),AND(AB43&lt;0,AA43&gt;=0)),"nm",IF(AND(AB43&lt;0,AA43&lt;0),IF(-(AB43/AA43-1)*100&lt;-100,"(&gt;100)",-(AB43/AA43-1)*100),IF((AB43/AA43-1)*100&gt;100,"&gt;100",(AB43/AA43-1)*100))))</f>
        <v>14.13982717989002</v>
      </c>
      <c r="AE43" s="18"/>
      <c r="AF43" s="18"/>
      <c r="AG43" s="18"/>
      <c r="AH43" s="18"/>
    </row>
    <row r="44" spans="2:34" ht="9.75" customHeight="1" hidden="1">
      <c r="B44" s="36"/>
      <c r="C44" s="92"/>
      <c r="D44" s="75"/>
      <c r="W44" s="407"/>
      <c r="AB44" s="407"/>
      <c r="AE44" s="18"/>
      <c r="AF44" s="18"/>
      <c r="AG44" s="18"/>
      <c r="AH44" s="18"/>
    </row>
    <row r="45" spans="2:34" ht="15">
      <c r="B45" s="58" t="s">
        <v>84</v>
      </c>
      <c r="C45" s="22"/>
      <c r="D45" s="75"/>
      <c r="W45" s="407"/>
      <c r="AB45" s="407"/>
      <c r="AE45" s="18"/>
      <c r="AF45" s="18"/>
      <c r="AG45" s="18"/>
      <c r="AH45" s="18"/>
    </row>
    <row r="46" spans="2:34" ht="15">
      <c r="B46" s="36"/>
      <c r="C46" s="22" t="s">
        <v>51</v>
      </c>
      <c r="D46" s="75">
        <v>316</v>
      </c>
      <c r="E46" s="75">
        <v>546</v>
      </c>
      <c r="F46" s="75">
        <v>613</v>
      </c>
      <c r="G46" s="75">
        <v>749</v>
      </c>
      <c r="I46" s="75">
        <v>359</v>
      </c>
      <c r="J46" s="75">
        <v>573</v>
      </c>
      <c r="K46" s="75">
        <v>564</v>
      </c>
      <c r="L46" s="75">
        <v>546</v>
      </c>
      <c r="M46" s="75">
        <v>559</v>
      </c>
      <c r="N46" s="75">
        <v>588</v>
      </c>
      <c r="O46" s="75">
        <v>611</v>
      </c>
      <c r="P46" s="75">
        <v>613</v>
      </c>
      <c r="Q46" s="75">
        <v>648</v>
      </c>
      <c r="R46" s="75">
        <v>683</v>
      </c>
      <c r="S46" s="75">
        <v>722</v>
      </c>
      <c r="T46" s="75">
        <v>749</v>
      </c>
      <c r="U46" s="75">
        <v>812</v>
      </c>
      <c r="V46" s="75">
        <v>828</v>
      </c>
      <c r="W46" s="317">
        <v>886</v>
      </c>
      <c r="X46" s="75">
        <f aca="true" t="shared" si="6" ref="X46:X53">IF(AND(W46=0,V46=0),0,IF(OR(AND(W46&gt;0,V46&lt;=0),AND(W46&lt;0,V46&gt;=0)),"nm",IF(AND(W46&lt;0,V46&lt;0),IF(-(W46/V46-1)*100&lt;-100,"(&gt;100)",-(W46/V46-1)*100),IF((W46/V46-1)*100&gt;100,"&gt;100",(W46/V46-1)*100))))</f>
        <v>7.004830917874405</v>
      </c>
      <c r="Y46" s="75">
        <f aca="true" t="shared" si="7" ref="Y46:Y53">IF(AND(W46=0,S46=0),0,IF(OR(AND(W46&gt;0,S46&lt;=0),AND(W46&lt;0,S46&gt;=0)),"nm",IF(AND(W46&lt;0,S46&lt;0),IF(-(W46/S46-1)*100&lt;-100,"(&gt;100)",-(W46/S46-1)*100),IF((W46/S46-1)*100&gt;100,"&gt;100",(W46/S46-1)*100))))</f>
        <v>22.71468144044322</v>
      </c>
      <c r="AA46" s="75">
        <v>722</v>
      </c>
      <c r="AB46" s="317">
        <v>886</v>
      </c>
      <c r="AC46" s="75">
        <f aca="true" t="shared" si="8" ref="AC46:AC51">IF(AND(AB46=0,AA46=0),0,IF(OR(AND(AB46&gt;0,AA46&lt;=0),AND(AB46&lt;0,AA46&gt;=0)),"nm",IF(AND(AB46&lt;0,AA46&lt;0),IF(-(AB46/AA46-1)*100&lt;-100,"(&gt;100)",-(AB46/AA46-1)*100),IF((AB46/AA46-1)*100&gt;100,"&gt;100",(AB46/AA46-1)*100))))</f>
        <v>22.71468144044322</v>
      </c>
      <c r="AE46" s="18"/>
      <c r="AF46" s="18"/>
      <c r="AG46" s="18"/>
      <c r="AH46" s="18"/>
    </row>
    <row r="47" spans="2:34" ht="15">
      <c r="B47" s="36"/>
      <c r="C47" s="93" t="s">
        <v>52</v>
      </c>
      <c r="D47" s="75">
        <v>343</v>
      </c>
      <c r="E47" s="75">
        <v>330</v>
      </c>
      <c r="F47" s="75">
        <v>369</v>
      </c>
      <c r="G47" s="75">
        <v>406</v>
      </c>
      <c r="I47" s="75">
        <v>324</v>
      </c>
      <c r="J47" s="75">
        <v>319</v>
      </c>
      <c r="K47" s="75">
        <v>318</v>
      </c>
      <c r="L47" s="75">
        <v>330</v>
      </c>
      <c r="M47" s="75">
        <v>335</v>
      </c>
      <c r="N47" s="75">
        <v>371</v>
      </c>
      <c r="O47" s="75">
        <v>367</v>
      </c>
      <c r="P47" s="75">
        <v>369</v>
      </c>
      <c r="Q47" s="75">
        <v>368</v>
      </c>
      <c r="R47" s="75">
        <v>372</v>
      </c>
      <c r="S47" s="75">
        <v>409</v>
      </c>
      <c r="T47" s="75">
        <v>406</v>
      </c>
      <c r="U47" s="75">
        <v>388</v>
      </c>
      <c r="V47" s="75">
        <v>398</v>
      </c>
      <c r="W47" s="317">
        <v>387</v>
      </c>
      <c r="X47" s="75">
        <f t="shared" si="6"/>
        <v>-2.7638190954773822</v>
      </c>
      <c r="Y47" s="75">
        <f t="shared" si="7"/>
        <v>-5.378973105134477</v>
      </c>
      <c r="AA47" s="75">
        <v>409</v>
      </c>
      <c r="AB47" s="317">
        <v>387</v>
      </c>
      <c r="AC47" s="75">
        <f t="shared" si="8"/>
        <v>-5.378973105134477</v>
      </c>
      <c r="AE47" s="18"/>
      <c r="AF47" s="18"/>
      <c r="AG47" s="18"/>
      <c r="AH47" s="18"/>
    </row>
    <row r="48" spans="2:34" ht="15">
      <c r="B48" s="36"/>
      <c r="C48" s="93" t="s">
        <v>79</v>
      </c>
      <c r="D48" s="75">
        <v>117</v>
      </c>
      <c r="E48" s="75">
        <v>121</v>
      </c>
      <c r="F48" s="75">
        <v>145</v>
      </c>
      <c r="G48" s="75">
        <v>323</v>
      </c>
      <c r="I48" s="75">
        <v>115</v>
      </c>
      <c r="J48" s="75">
        <v>109</v>
      </c>
      <c r="K48" s="75">
        <v>113</v>
      </c>
      <c r="L48" s="75">
        <v>121</v>
      </c>
      <c r="M48" s="75">
        <v>126</v>
      </c>
      <c r="N48" s="75">
        <v>125</v>
      </c>
      <c r="O48" s="75">
        <v>123</v>
      </c>
      <c r="P48" s="75">
        <v>145</v>
      </c>
      <c r="Q48" s="75">
        <v>151</v>
      </c>
      <c r="R48" s="75">
        <v>201</v>
      </c>
      <c r="S48" s="75">
        <v>253</v>
      </c>
      <c r="T48" s="75">
        <v>323</v>
      </c>
      <c r="U48" s="75">
        <v>325</v>
      </c>
      <c r="V48" s="75">
        <v>333</v>
      </c>
      <c r="W48" s="317">
        <v>288</v>
      </c>
      <c r="X48" s="75">
        <f t="shared" si="6"/>
        <v>-13.513513513513509</v>
      </c>
      <c r="Y48" s="75">
        <f t="shared" si="7"/>
        <v>13.833992094861669</v>
      </c>
      <c r="AA48" s="75">
        <v>253</v>
      </c>
      <c r="AB48" s="317">
        <v>288</v>
      </c>
      <c r="AC48" s="75">
        <f t="shared" si="8"/>
        <v>13.833992094861669</v>
      </c>
      <c r="AE48" s="18"/>
      <c r="AF48" s="18"/>
      <c r="AG48" s="18"/>
      <c r="AH48" s="18"/>
    </row>
    <row r="49" spans="2:34" ht="15">
      <c r="B49" s="36"/>
      <c r="C49" s="93" t="s">
        <v>77</v>
      </c>
      <c r="D49" s="75">
        <v>159</v>
      </c>
      <c r="E49" s="75">
        <v>174</v>
      </c>
      <c r="F49" s="75">
        <v>189</v>
      </c>
      <c r="G49" s="75">
        <v>255</v>
      </c>
      <c r="I49" s="75">
        <v>183</v>
      </c>
      <c r="J49" s="75">
        <v>182</v>
      </c>
      <c r="K49" s="75">
        <v>195</v>
      </c>
      <c r="L49" s="75">
        <v>174</v>
      </c>
      <c r="M49" s="75">
        <v>170</v>
      </c>
      <c r="N49" s="75">
        <v>191</v>
      </c>
      <c r="O49" s="75">
        <v>191</v>
      </c>
      <c r="P49" s="75">
        <v>189</v>
      </c>
      <c r="Q49" s="75">
        <v>212</v>
      </c>
      <c r="R49" s="75">
        <v>212</v>
      </c>
      <c r="S49" s="75">
        <v>238</v>
      </c>
      <c r="T49" s="75">
        <v>255</v>
      </c>
      <c r="U49" s="75">
        <v>259</v>
      </c>
      <c r="V49" s="75">
        <v>290</v>
      </c>
      <c r="W49" s="317">
        <v>291</v>
      </c>
      <c r="X49" s="75">
        <f t="shared" si="6"/>
        <v>0.34482758620688614</v>
      </c>
      <c r="Y49" s="75">
        <f t="shared" si="7"/>
        <v>22.26890756302522</v>
      </c>
      <c r="AA49" s="75">
        <v>238</v>
      </c>
      <c r="AB49" s="317">
        <v>291</v>
      </c>
      <c r="AC49" s="75">
        <f t="shared" si="8"/>
        <v>22.26890756302522</v>
      </c>
      <c r="AE49" s="18"/>
      <c r="AF49" s="18"/>
      <c r="AG49" s="18"/>
      <c r="AH49" s="18"/>
    </row>
    <row r="50" spans="2:34" ht="15">
      <c r="B50" s="36"/>
      <c r="C50" s="93" t="s">
        <v>80</v>
      </c>
      <c r="D50" s="75">
        <v>81</v>
      </c>
      <c r="E50" s="75">
        <v>154</v>
      </c>
      <c r="F50" s="75">
        <v>160</v>
      </c>
      <c r="G50" s="75">
        <v>186</v>
      </c>
      <c r="I50" s="75">
        <v>195</v>
      </c>
      <c r="J50" s="75">
        <v>163</v>
      </c>
      <c r="K50" s="75">
        <v>151</v>
      </c>
      <c r="L50" s="75">
        <v>154</v>
      </c>
      <c r="M50" s="75">
        <v>149</v>
      </c>
      <c r="N50" s="75">
        <v>158</v>
      </c>
      <c r="O50" s="75">
        <v>157</v>
      </c>
      <c r="P50" s="75">
        <v>160</v>
      </c>
      <c r="Q50" s="75">
        <v>160</v>
      </c>
      <c r="R50" s="75">
        <v>160</v>
      </c>
      <c r="S50" s="75">
        <v>185</v>
      </c>
      <c r="T50" s="75">
        <v>186</v>
      </c>
      <c r="U50" s="75">
        <v>195</v>
      </c>
      <c r="V50" s="75">
        <v>198</v>
      </c>
      <c r="W50" s="317">
        <v>201</v>
      </c>
      <c r="X50" s="75">
        <f t="shared" si="6"/>
        <v>1.5151515151515138</v>
      </c>
      <c r="Y50" s="75">
        <f t="shared" si="7"/>
        <v>8.64864864864865</v>
      </c>
      <c r="AA50" s="75">
        <v>185</v>
      </c>
      <c r="AB50" s="317">
        <v>201</v>
      </c>
      <c r="AC50" s="75">
        <f t="shared" si="8"/>
        <v>8.64864864864865</v>
      </c>
      <c r="AE50" s="18"/>
      <c r="AF50" s="18"/>
      <c r="AG50" s="18"/>
      <c r="AH50" s="18"/>
    </row>
    <row r="51" spans="2:29" s="18" customFormat="1" ht="15">
      <c r="B51" s="18" t="s">
        <v>218</v>
      </c>
      <c r="D51" s="17">
        <v>508</v>
      </c>
      <c r="E51" s="17">
        <v>347</v>
      </c>
      <c r="F51" s="17">
        <v>376</v>
      </c>
      <c r="G51" s="17">
        <v>420</v>
      </c>
      <c r="H51" s="17"/>
      <c r="I51" s="17">
        <v>551</v>
      </c>
      <c r="J51" s="17">
        <v>553</v>
      </c>
      <c r="K51" s="17">
        <v>560</v>
      </c>
      <c r="L51" s="17">
        <v>347</v>
      </c>
      <c r="M51" s="17">
        <v>349</v>
      </c>
      <c r="N51" s="17">
        <v>376</v>
      </c>
      <c r="O51" s="17">
        <v>371</v>
      </c>
      <c r="P51" s="17">
        <v>376</v>
      </c>
      <c r="Q51" s="17">
        <v>364</v>
      </c>
      <c r="R51" s="17">
        <v>363</v>
      </c>
      <c r="S51" s="17">
        <v>401</v>
      </c>
      <c r="T51" s="17">
        <v>420</v>
      </c>
      <c r="U51" s="17">
        <v>421</v>
      </c>
      <c r="V51" s="17">
        <v>422</v>
      </c>
      <c r="W51" s="461">
        <f>SUM(W52:W53)</f>
        <v>409</v>
      </c>
      <c r="X51" s="17">
        <f t="shared" si="6"/>
        <v>-3.080568720379151</v>
      </c>
      <c r="Y51" s="17">
        <f t="shared" si="7"/>
        <v>1.9950124688279391</v>
      </c>
      <c r="Z51" s="15"/>
      <c r="AA51" s="17">
        <v>401</v>
      </c>
      <c r="AB51" s="461">
        <f>SUM(AB52:AB53)</f>
        <v>409</v>
      </c>
      <c r="AC51" s="17">
        <f t="shared" si="8"/>
        <v>1.9950124688279391</v>
      </c>
    </row>
    <row r="52" spans="3:34" ht="15">
      <c r="C52" s="36" t="s">
        <v>81</v>
      </c>
      <c r="D52" s="75">
        <v>288</v>
      </c>
      <c r="E52" s="75">
        <v>92</v>
      </c>
      <c r="F52" s="75">
        <v>124</v>
      </c>
      <c r="G52" s="75">
        <v>119</v>
      </c>
      <c r="I52" s="75">
        <v>338</v>
      </c>
      <c r="J52" s="75">
        <v>339</v>
      </c>
      <c r="K52" s="75">
        <v>342</v>
      </c>
      <c r="L52" s="75">
        <v>92</v>
      </c>
      <c r="M52" s="75">
        <v>99</v>
      </c>
      <c r="N52" s="75">
        <v>116</v>
      </c>
      <c r="O52" s="75">
        <v>122</v>
      </c>
      <c r="P52" s="75">
        <v>124</v>
      </c>
      <c r="Q52" s="75">
        <v>105</v>
      </c>
      <c r="R52" s="75">
        <v>103</v>
      </c>
      <c r="S52" s="75">
        <v>113</v>
      </c>
      <c r="T52" s="75">
        <v>119</v>
      </c>
      <c r="U52" s="75">
        <v>119</v>
      </c>
      <c r="V52" s="75">
        <v>118</v>
      </c>
      <c r="W52" s="317">
        <v>115</v>
      </c>
      <c r="X52" s="75">
        <f t="shared" si="6"/>
        <v>-2.5423728813559365</v>
      </c>
      <c r="Y52" s="75">
        <f t="shared" si="7"/>
        <v>1.7699115044247815</v>
      </c>
      <c r="AA52" s="75">
        <v>113</v>
      </c>
      <c r="AB52" s="317">
        <v>115</v>
      </c>
      <c r="AC52" s="75">
        <f>IF(AND(AB52=0,AA52=0),0,IF(OR(AND(AB52&gt;0,AA52&lt;=0),AND(AB52&lt;0,AA52&gt;=0)),"nm",IF(AND(AB52&lt;0,AA52&lt;0),IF(-(AB52/AA52-1)*100&lt;-100,"(&gt;100)",-(AB52/AA52-1)*100),IF((AB52/AA52-1)*100&gt;100,"&gt;100",(AB52/AA52-1)*100))))</f>
        <v>1.7699115044247815</v>
      </c>
      <c r="AE52" s="18"/>
      <c r="AF52" s="18"/>
      <c r="AG52" s="18"/>
      <c r="AH52" s="18"/>
    </row>
    <row r="53" spans="3:34" ht="15">
      <c r="C53" s="36" t="s">
        <v>82</v>
      </c>
      <c r="D53" s="75">
        <v>220</v>
      </c>
      <c r="E53" s="75">
        <v>255</v>
      </c>
      <c r="F53" s="75">
        <v>252</v>
      </c>
      <c r="G53" s="75">
        <v>301</v>
      </c>
      <c r="I53" s="75">
        <v>213</v>
      </c>
      <c r="J53" s="75">
        <v>214</v>
      </c>
      <c r="K53" s="75">
        <v>218</v>
      </c>
      <c r="L53" s="75">
        <v>255</v>
      </c>
      <c r="M53" s="75">
        <v>250</v>
      </c>
      <c r="N53" s="75">
        <v>260</v>
      </c>
      <c r="O53" s="75">
        <v>249</v>
      </c>
      <c r="P53" s="75">
        <v>252</v>
      </c>
      <c r="Q53" s="75">
        <v>259</v>
      </c>
      <c r="R53" s="75">
        <v>260</v>
      </c>
      <c r="S53" s="75">
        <v>288</v>
      </c>
      <c r="T53" s="75">
        <v>301</v>
      </c>
      <c r="U53" s="75">
        <v>302</v>
      </c>
      <c r="V53" s="75">
        <v>304</v>
      </c>
      <c r="W53" s="317">
        <v>294</v>
      </c>
      <c r="X53" s="75">
        <f t="shared" si="6"/>
        <v>-3.289473684210531</v>
      </c>
      <c r="Y53" s="75">
        <f t="shared" si="7"/>
        <v>2.083333333333326</v>
      </c>
      <c r="AA53" s="75">
        <v>288</v>
      </c>
      <c r="AB53" s="317">
        <v>294</v>
      </c>
      <c r="AC53" s="75">
        <f>IF(AND(AB53=0,AA53=0),0,IF(OR(AND(AB53&gt;0,AA53&lt;=0),AND(AB53&lt;0,AA53&gt;=0)),"nm",IF(AND(AB53&lt;0,AA53&lt;0),IF(-(AB53/AA53-1)*100&lt;-100,"(&gt;100)",-(AB53/AA53-1)*100),IF((AB53/AA53-1)*100&gt;100,"&gt;100",(AB53/AA53-1)*100))))</f>
        <v>2.083333333333326</v>
      </c>
      <c r="AE53" s="18"/>
      <c r="AF53" s="18"/>
      <c r="AG53" s="18"/>
      <c r="AH53" s="18"/>
    </row>
    <row r="54" spans="3:34" ht="15">
      <c r="C54" s="22"/>
      <c r="D54" s="75"/>
      <c r="W54" s="407"/>
      <c r="AA54" s="173"/>
      <c r="AB54" s="407"/>
      <c r="AE54" s="18"/>
      <c r="AF54" s="18"/>
      <c r="AG54" s="18"/>
      <c r="AH54" s="18"/>
    </row>
    <row r="55" spans="23:34" ht="15">
      <c r="W55" s="407"/>
      <c r="AB55" s="407"/>
      <c r="AE55" s="18"/>
      <c r="AF55" s="18"/>
      <c r="AG55" s="18"/>
      <c r="AH55" s="18"/>
    </row>
    <row r="56" spans="23:34" ht="15">
      <c r="W56" s="407"/>
      <c r="AB56" s="407"/>
      <c r="AE56" s="18"/>
      <c r="AF56" s="18"/>
      <c r="AG56" s="18"/>
      <c r="AH56" s="18"/>
    </row>
    <row r="57" spans="23:34" ht="15">
      <c r="W57" s="407"/>
      <c r="AB57" s="407"/>
      <c r="AE57" s="18"/>
      <c r="AF57" s="18"/>
      <c r="AG57" s="18"/>
      <c r="AH57" s="18"/>
    </row>
    <row r="58" spans="23:34" ht="15">
      <c r="W58" s="142"/>
      <c r="AB58" s="407"/>
      <c r="AE58" s="18"/>
      <c r="AF58" s="18"/>
      <c r="AG58" s="18"/>
      <c r="AH58" s="18"/>
    </row>
    <row r="59" spans="23:34" ht="15">
      <c r="W59" s="142"/>
      <c r="AB59" s="407"/>
      <c r="AE59" s="18"/>
      <c r="AF59" s="18"/>
      <c r="AG59" s="18"/>
      <c r="AH59" s="18"/>
    </row>
    <row r="60" spans="23:34" ht="15">
      <c r="W60" s="142"/>
      <c r="AB60" s="407"/>
      <c r="AE60" s="18"/>
      <c r="AF60" s="18"/>
      <c r="AG60" s="18"/>
      <c r="AH60" s="18"/>
    </row>
    <row r="61" spans="23:34" ht="15">
      <c r="W61" s="142"/>
      <c r="AB61" s="407"/>
      <c r="AE61" s="18"/>
      <c r="AF61" s="18"/>
      <c r="AG61" s="18"/>
      <c r="AH61" s="18"/>
    </row>
    <row r="62" spans="23:34" ht="15">
      <c r="W62" s="142"/>
      <c r="AB62" s="407"/>
      <c r="AE62" s="18"/>
      <c r="AF62" s="18"/>
      <c r="AG62" s="18"/>
      <c r="AH62" s="18"/>
    </row>
    <row r="63" spans="23:34" ht="15">
      <c r="W63" s="142"/>
      <c r="AB63" s="407"/>
      <c r="AE63" s="18"/>
      <c r="AF63" s="18"/>
      <c r="AG63" s="18"/>
      <c r="AH63" s="18"/>
    </row>
    <row r="64" spans="23:34" ht="15">
      <c r="W64" s="142"/>
      <c r="AB64" s="407"/>
      <c r="AE64" s="18"/>
      <c r="AF64" s="18"/>
      <c r="AG64" s="18"/>
      <c r="AH64" s="18"/>
    </row>
    <row r="65" spans="23:34" ht="15">
      <c r="W65" s="142"/>
      <c r="AB65" s="407"/>
      <c r="AE65" s="18"/>
      <c r="AF65" s="18"/>
      <c r="AG65" s="18"/>
      <c r="AH65" s="18"/>
    </row>
    <row r="66" spans="23:34" ht="15">
      <c r="W66" s="142"/>
      <c r="AB66" s="407"/>
      <c r="AE66" s="18"/>
      <c r="AF66" s="18"/>
      <c r="AG66" s="18"/>
      <c r="AH66" s="18"/>
    </row>
    <row r="67" spans="23:34" ht="15">
      <c r="W67" s="142"/>
      <c r="AB67" s="142"/>
      <c r="AE67" s="18"/>
      <c r="AF67" s="18"/>
      <c r="AG67" s="18"/>
      <c r="AH67" s="18"/>
    </row>
    <row r="68" spans="23:34" ht="15">
      <c r="W68" s="142"/>
      <c r="AB68" s="142"/>
      <c r="AE68" s="18"/>
      <c r="AF68" s="18"/>
      <c r="AG68" s="18"/>
      <c r="AH68" s="18"/>
    </row>
    <row r="69" spans="23:34" ht="15">
      <c r="W69" s="142"/>
      <c r="AB69" s="142"/>
      <c r="AE69" s="18"/>
      <c r="AF69" s="18"/>
      <c r="AG69" s="18"/>
      <c r="AH69" s="18"/>
    </row>
    <row r="70" spans="23:34" ht="15">
      <c r="W70" s="142"/>
      <c r="AB70" s="142"/>
      <c r="AE70" s="18"/>
      <c r="AF70" s="18"/>
      <c r="AG70" s="18"/>
      <c r="AH70" s="18"/>
    </row>
    <row r="71" spans="23:34" ht="15">
      <c r="W71" s="142"/>
      <c r="AB71" s="142"/>
      <c r="AE71" s="18"/>
      <c r="AF71" s="18"/>
      <c r="AG71" s="18"/>
      <c r="AH71" s="18"/>
    </row>
    <row r="72" spans="23:34" ht="15">
      <c r="W72" s="142"/>
      <c r="AB72" s="142"/>
      <c r="AE72" s="18"/>
      <c r="AF72" s="18"/>
      <c r="AG72" s="18"/>
      <c r="AH72" s="18"/>
    </row>
    <row r="73" spans="23:34" ht="15">
      <c r="W73" s="142"/>
      <c r="AB73" s="142"/>
      <c r="AE73" s="18"/>
      <c r="AF73" s="18"/>
      <c r="AG73" s="18"/>
      <c r="AH73" s="18"/>
    </row>
    <row r="74" spans="23:34" ht="15">
      <c r="W74" s="142"/>
      <c r="AB74" s="142"/>
      <c r="AE74" s="18"/>
      <c r="AF74" s="18"/>
      <c r="AG74" s="18"/>
      <c r="AH74" s="18"/>
    </row>
    <row r="75" spans="23:34" ht="15">
      <c r="W75" s="142"/>
      <c r="AB75" s="142"/>
      <c r="AE75" s="18"/>
      <c r="AF75" s="18"/>
      <c r="AG75" s="18"/>
      <c r="AH75" s="18"/>
    </row>
    <row r="76" spans="23:34" ht="15">
      <c r="W76" s="142"/>
      <c r="AB76" s="142"/>
      <c r="AE76" s="18"/>
      <c r="AF76" s="18"/>
      <c r="AG76" s="18"/>
      <c r="AH76" s="18"/>
    </row>
    <row r="77" spans="23:34" ht="15">
      <c r="W77" s="142"/>
      <c r="AB77" s="142"/>
      <c r="AE77" s="18"/>
      <c r="AF77" s="18"/>
      <c r="AG77" s="18"/>
      <c r="AH77" s="18"/>
    </row>
    <row r="78" spans="23:34" ht="15">
      <c r="W78" s="142"/>
      <c r="AB78" s="142"/>
      <c r="AE78" s="18"/>
      <c r="AF78" s="18"/>
      <c r="AG78" s="18"/>
      <c r="AH78" s="18"/>
    </row>
    <row r="79" spans="23:34" ht="15">
      <c r="W79" s="142"/>
      <c r="AB79" s="142"/>
      <c r="AE79" s="18"/>
      <c r="AF79" s="18"/>
      <c r="AG79" s="18"/>
      <c r="AH79" s="18"/>
    </row>
    <row r="80" spans="23:34" ht="15">
      <c r="W80" s="142"/>
      <c r="AB80" s="142"/>
      <c r="AE80" s="18"/>
      <c r="AF80" s="18"/>
      <c r="AG80" s="18"/>
      <c r="AH80" s="18"/>
    </row>
    <row r="81" spans="23:34" ht="15">
      <c r="W81" s="142"/>
      <c r="AB81" s="142"/>
      <c r="AE81" s="18"/>
      <c r="AF81" s="18"/>
      <c r="AG81" s="18"/>
      <c r="AH81" s="18"/>
    </row>
    <row r="82" spans="23:34" ht="15">
      <c r="W82" s="142"/>
      <c r="AB82" s="142"/>
      <c r="AE82" s="18"/>
      <c r="AF82" s="18"/>
      <c r="AG82" s="18"/>
      <c r="AH82" s="18"/>
    </row>
    <row r="83" spans="23:34" ht="15">
      <c r="W83" s="142"/>
      <c r="AB83" s="142"/>
      <c r="AE83" s="18"/>
      <c r="AF83" s="18"/>
      <c r="AG83" s="18"/>
      <c r="AH83" s="18"/>
    </row>
    <row r="84" spans="23:34" ht="15">
      <c r="W84" s="142"/>
      <c r="AB84" s="142"/>
      <c r="AE84" s="18"/>
      <c r="AF84" s="18"/>
      <c r="AG84" s="18"/>
      <c r="AH84" s="18"/>
    </row>
    <row r="85" spans="23:34" ht="15">
      <c r="W85" s="142"/>
      <c r="AB85" s="142"/>
      <c r="AE85" s="18"/>
      <c r="AF85" s="18"/>
      <c r="AG85" s="18"/>
      <c r="AH85" s="18"/>
    </row>
    <row r="86" spans="23:34" ht="15">
      <c r="W86" s="142"/>
      <c r="AB86" s="142"/>
      <c r="AE86" s="18"/>
      <c r="AF86" s="18"/>
      <c r="AG86" s="18"/>
      <c r="AH86" s="18"/>
    </row>
    <row r="87" spans="23:34" ht="15">
      <c r="W87" s="142"/>
      <c r="AB87" s="142"/>
      <c r="AE87" s="18"/>
      <c r="AF87" s="18"/>
      <c r="AG87" s="18"/>
      <c r="AH87" s="18"/>
    </row>
    <row r="88" spans="23:34" ht="15">
      <c r="W88" s="142"/>
      <c r="AB88" s="142"/>
      <c r="AE88" s="18"/>
      <c r="AF88" s="18"/>
      <c r="AG88" s="18"/>
      <c r="AH88" s="18"/>
    </row>
    <row r="89" spans="23:34" ht="15">
      <c r="W89" s="142"/>
      <c r="AB89" s="142"/>
      <c r="AE89" s="18"/>
      <c r="AF89" s="18"/>
      <c r="AG89" s="18"/>
      <c r="AH89" s="18"/>
    </row>
    <row r="90" spans="23:34" ht="15">
      <c r="W90" s="142"/>
      <c r="AB90" s="142"/>
      <c r="AE90" s="18"/>
      <c r="AF90" s="18"/>
      <c r="AG90" s="18"/>
      <c r="AH90" s="18"/>
    </row>
    <row r="91" spans="23:34" ht="15">
      <c r="W91" s="142"/>
      <c r="AB91" s="142"/>
      <c r="AE91" s="18"/>
      <c r="AF91" s="18"/>
      <c r="AG91" s="18"/>
      <c r="AH91" s="18"/>
    </row>
    <row r="92" spans="23:34" ht="15">
      <c r="W92" s="142"/>
      <c r="AB92" s="142"/>
      <c r="AE92" s="18"/>
      <c r="AF92" s="18"/>
      <c r="AG92" s="18"/>
      <c r="AH92" s="18"/>
    </row>
    <row r="93" spans="23:28" ht="14.25">
      <c r="W93" s="142"/>
      <c r="AB93" s="142"/>
    </row>
    <row r="94" spans="23:28" ht="14.25">
      <c r="W94" s="142"/>
      <c r="AB94" s="142"/>
    </row>
    <row r="95" spans="23:28" ht="14.25">
      <c r="W95" s="142"/>
      <c r="AB95" s="142"/>
    </row>
    <row r="96" spans="23:28" ht="14.25">
      <c r="W96" s="142"/>
      <c r="AB96" s="142"/>
    </row>
    <row r="97" spans="23:28" ht="14.25">
      <c r="W97" s="142"/>
      <c r="AB97" s="142"/>
    </row>
    <row r="98" spans="23:28" ht="14.25">
      <c r="W98" s="142"/>
      <c r="AB98" s="142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.3" top="0.5" bottom="0.5" header="0.5" footer="0"/>
  <pageSetup fitToHeight="1" fitToWidth="1" horizontalDpi="600" verticalDpi="600" orientation="landscape" paperSize="9" scale="68" r:id="rId1"/>
  <headerFooter alignWithMargins="0">
    <oddFooter>&amp;L&amp;8&amp;D\&amp;T&amp;R&amp;F&amp;A</oddFooter>
  </headerFooter>
  <ignoredErrors>
    <ignoredError sqref="W6:AB6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H32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1" sqref="R1:R1638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40.00390625" style="5" customWidth="1"/>
    <col min="4" max="4" width="9.8515625" style="126" hidden="1" customWidth="1" outlineLevel="1"/>
    <col min="5" max="7" width="9.8515625" style="121" hidden="1" customWidth="1" outlineLevel="1"/>
    <col min="8" max="8" width="3.57421875" style="121" hidden="1" customWidth="1" outlineLevel="1"/>
    <col min="9" max="16" width="9.8515625" style="121" hidden="1" customWidth="1" outlineLevel="1"/>
    <col min="17" max="18" width="9.8515625" style="121" hidden="1" customWidth="1" outlineLevel="1" collapsed="1"/>
    <col min="19" max="19" width="9.8515625" style="121" customWidth="1" collapsed="1"/>
    <col min="20" max="22" width="9.8515625" style="121" customWidth="1"/>
    <col min="23" max="23" width="10.7109375" style="122" bestFit="1" customWidth="1"/>
    <col min="24" max="24" width="8.00390625" style="121" customWidth="1"/>
    <col min="25" max="25" width="7.7109375" style="121" bestFit="1" customWidth="1"/>
    <col min="26" max="26" width="2.8515625" style="19" customWidth="1"/>
    <col min="27" max="27" width="9.8515625" style="121" customWidth="1"/>
    <col min="28" max="28" width="10.00390625" style="122" customWidth="1"/>
    <col min="29" max="29" width="7.8515625" style="121" customWidth="1"/>
    <col min="30" max="16384" width="9.140625" style="20" customWidth="1"/>
  </cols>
  <sheetData>
    <row r="1" spans="1:29" s="42" customFormat="1" ht="20.25">
      <c r="A1" s="41" t="s">
        <v>120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43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14.25" customHeight="1">
      <c r="A3" s="47"/>
      <c r="B3" s="31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25"/>
      <c r="X3" s="17"/>
      <c r="Y3" s="17"/>
      <c r="AA3" s="17"/>
      <c r="AB3" s="125"/>
      <c r="AC3" s="17"/>
    </row>
    <row r="4" spans="1:28" ht="15">
      <c r="A4" s="46" t="s">
        <v>227</v>
      </c>
      <c r="B4" s="38"/>
      <c r="W4" s="155"/>
      <c r="AB4" s="155"/>
    </row>
    <row r="5" spans="1:28" ht="15">
      <c r="A5" s="18" t="s">
        <v>128</v>
      </c>
      <c r="C5" s="20"/>
      <c r="D5" s="121"/>
      <c r="W5" s="155"/>
      <c r="AB5" s="155"/>
    </row>
    <row r="6" spans="2:29" s="18" customFormat="1" ht="15">
      <c r="B6" s="18" t="s">
        <v>121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96"/>
      <c r="X6" s="17"/>
      <c r="Y6" s="17"/>
      <c r="Z6" s="15"/>
      <c r="AA6" s="17"/>
      <c r="AB6" s="496"/>
      <c r="AC6" s="17"/>
    </row>
    <row r="7" spans="3:29" ht="14.25">
      <c r="C7" s="20" t="s">
        <v>122</v>
      </c>
      <c r="D7" s="139">
        <v>4215</v>
      </c>
      <c r="E7" s="121">
        <v>8435</v>
      </c>
      <c r="F7" s="121">
        <v>8780</v>
      </c>
      <c r="G7" s="121">
        <v>9350</v>
      </c>
      <c r="I7" s="121">
        <v>8423</v>
      </c>
      <c r="J7" s="121">
        <v>8424</v>
      </c>
      <c r="K7" s="121">
        <v>8432</v>
      </c>
      <c r="L7" s="121">
        <v>8435</v>
      </c>
      <c r="M7" s="121">
        <v>8440</v>
      </c>
      <c r="N7" s="121">
        <v>8650</v>
      </c>
      <c r="O7" s="121">
        <v>8775</v>
      </c>
      <c r="P7" s="121">
        <v>8780</v>
      </c>
      <c r="Q7" s="121">
        <v>8784</v>
      </c>
      <c r="R7" s="121">
        <v>9256</v>
      </c>
      <c r="S7" s="121">
        <v>9347</v>
      </c>
      <c r="T7" s="121">
        <v>9350</v>
      </c>
      <c r="U7" s="121">
        <v>9370</v>
      </c>
      <c r="V7" s="121">
        <v>9537</v>
      </c>
      <c r="W7" s="155">
        <v>9642</v>
      </c>
      <c r="X7" s="75">
        <f>IF(AND(W7=0,V7=0),0,IF(OR(AND(W7&gt;0,V7&lt;=0),AND(W7&lt;0,V7&gt;=0)),"nm",IF(AND(W7&lt;0,V7&lt;0),IF(-(W7/V7-1)*100&lt;-100,"(&gt;100)",-(W7/V7-1)*100),IF((W7/V7-1)*100&gt;100,"&gt;100",(W7/V7-1)*100))))</f>
        <v>1.1009751494180486</v>
      </c>
      <c r="Y7" s="75">
        <f>IF(AND(W7=0,S7=0),0,IF(OR(AND(W7&gt;0,S7&lt;=0),AND(W7&lt;0,S7&gt;=0)),"nm",IF(AND(W7&lt;0,S7&lt;0),IF(-(W7/S7-1)*100&lt;-100,"(&gt;100)",-(W7/S7-1)*100),IF((W7/S7-1)*100&gt;100,"&gt;100",(W7/S7-1)*100))))</f>
        <v>3.1560928640205432</v>
      </c>
      <c r="AA7" s="75">
        <v>9347</v>
      </c>
      <c r="AB7" s="155">
        <v>9642</v>
      </c>
      <c r="AC7" s="75">
        <f>IF(AND(AB7=0,AA7=0),0,IF(OR(AND(AB7&gt;0,AA7&lt;=0),AND(AB7&lt;0,AA7&gt;=0)),"nm",IF(AND(AB7&lt;0,AA7&lt;0),IF(-(AB7/AA7-1)*100&lt;-100,"(&gt;100)",-(AB7/AA7-1)*100),IF((AB7/AA7-1)*100&gt;100,"&gt;100",(AB7/AA7-1)*100))))</f>
        <v>3.1560928640205432</v>
      </c>
    </row>
    <row r="8" spans="3:29" ht="14.25">
      <c r="C8" s="20" t="s">
        <v>123</v>
      </c>
      <c r="D8" s="139">
        <v>20180</v>
      </c>
      <c r="E8" s="121">
        <v>20928</v>
      </c>
      <c r="F8" s="121">
        <v>23927</v>
      </c>
      <c r="G8" s="121">
        <v>23308</v>
      </c>
      <c r="I8" s="121">
        <v>20429</v>
      </c>
      <c r="J8" s="121">
        <v>20557</v>
      </c>
      <c r="K8" s="121">
        <v>20761</v>
      </c>
      <c r="L8" s="121">
        <v>20928</v>
      </c>
      <c r="M8" s="121">
        <v>21194</v>
      </c>
      <c r="N8" s="121">
        <v>20547</v>
      </c>
      <c r="O8" s="121">
        <v>20851</v>
      </c>
      <c r="P8" s="121">
        <v>23927</v>
      </c>
      <c r="Q8" s="121">
        <v>23103</v>
      </c>
      <c r="R8" s="121">
        <v>22596</v>
      </c>
      <c r="S8" s="121">
        <v>22670</v>
      </c>
      <c r="T8" s="121">
        <v>23308</v>
      </c>
      <c r="U8" s="121">
        <v>23625</v>
      </c>
      <c r="V8" s="121">
        <v>24391</v>
      </c>
      <c r="W8" s="155">
        <v>24581</v>
      </c>
      <c r="X8" s="75">
        <f>IF(AND(W8=0,V8=0),0,IF(OR(AND(W8&gt;0,V8&lt;=0),AND(W8&lt;0,V8&gt;=0)),"nm",IF(AND(W8&lt;0,V8&lt;0),IF(-(W8/V8-1)*100&lt;-100,"(&gt;100)",-(W8/V8-1)*100),IF((W8/V8-1)*100&gt;100,"&gt;100",(W8/V8-1)*100))))</f>
        <v>0.7789758517485978</v>
      </c>
      <c r="Y8" s="75">
        <f>IF(AND(W8=0,S8=0),0,IF(OR(AND(W8&gt;0,S8&lt;=0),AND(W8&lt;0,S8&gt;=0)),"nm",IF(AND(W8&lt;0,S8&lt;0),IF(-(W8/S8-1)*100&lt;-100,"(&gt;100)",-(W8/S8-1)*100),IF((W8/S8-1)*100&gt;100,"&gt;100",(W8/S8-1)*100))))</f>
        <v>8.429642699603</v>
      </c>
      <c r="AA8" s="75">
        <v>22670</v>
      </c>
      <c r="AB8" s="155">
        <v>24581</v>
      </c>
      <c r="AC8" s="75">
        <f>IF(AND(AB8=0,AA8=0),0,IF(OR(AND(AB8&gt;0,AA8&lt;=0),AND(AB8&lt;0,AA8&gt;=0)),"nm",IF(AND(AB8&lt;0,AA8&lt;0),IF(-(AB8/AA8-1)*100&lt;-100,"(&gt;100)",-(AB8/AA8-1)*100),IF((AB8/AA8-1)*100&gt;100,"&gt;100",(AB8/AA8-1)*100))))</f>
        <v>8.429642699603</v>
      </c>
    </row>
    <row r="9" spans="3:29" ht="14.25">
      <c r="C9" s="20" t="s">
        <v>330</v>
      </c>
      <c r="D9" s="139">
        <v>-6022</v>
      </c>
      <c r="E9" s="121">
        <v>-6098</v>
      </c>
      <c r="F9" s="121">
        <v>-5064</v>
      </c>
      <c r="G9" s="121">
        <v>-5123</v>
      </c>
      <c r="I9" s="121">
        <v>-6034</v>
      </c>
      <c r="J9" s="121">
        <v>-6068</v>
      </c>
      <c r="K9" s="121">
        <v>-6053</v>
      </c>
      <c r="L9" s="121">
        <v>-6098</v>
      </c>
      <c r="M9" s="121">
        <v>-6084</v>
      </c>
      <c r="N9" s="121">
        <v>-5044</v>
      </c>
      <c r="O9" s="121">
        <v>-5073</v>
      </c>
      <c r="P9" s="121">
        <v>-5064</v>
      </c>
      <c r="Q9" s="121">
        <v>-5051</v>
      </c>
      <c r="R9" s="121">
        <v>-5025</v>
      </c>
      <c r="S9" s="121">
        <v>-5029</v>
      </c>
      <c r="T9" s="121">
        <v>-5123</v>
      </c>
      <c r="U9" s="121">
        <v>-5125</v>
      </c>
      <c r="V9" s="121">
        <v>-5112</v>
      </c>
      <c r="W9" s="155">
        <v>-5097</v>
      </c>
      <c r="X9" s="121">
        <f>IF(AND(W9=0,V9=0),0,IF(OR(AND(W9&gt;0,V9&lt;=0),AND(W9&lt;0,V9&gt;=0)),"nm",IF(AND(W9&lt;0,V9&lt;0),IF(-(W9/V9-1)*100&lt;-100,"(&gt;100)",-(W9/V9-1)*100),IF((W9/V9-1)*100&gt;100,"&gt;100",(W9/V9-1)*100))))</f>
        <v>0.2934272300469498</v>
      </c>
      <c r="Y9" s="75">
        <f>IF(AND(W9=0,S9=0),0,IF(OR(AND(W9&gt;0,S9&lt;=0),AND(W9&lt;0,S9&gt;=0)),"nm",IF(AND(W9&lt;0,S9&lt;0),IF(-(W9/S9-1)*100&lt;-100,"(&gt;100)",-(W9/S9-1)*100),IF((W9/S9-1)*100&gt;100,"&gt;100",(W9/S9-1)*100))))</f>
        <v>-1.352157486577843</v>
      </c>
      <c r="AA9" s="75">
        <v>-5029</v>
      </c>
      <c r="AB9" s="155">
        <v>-5097</v>
      </c>
      <c r="AC9" s="75">
        <f>IF(AND(AB9=0,AA9=0),0,IF(OR(AND(AB9&gt;0,AA9&lt;=0),AND(AB9&lt;0,AA9&gt;=0)),"nm",IF(AND(AB9&lt;0,AA9&lt;0),IF(-(AB9/AA9-1)*100&lt;-100,"(&gt;100)",-(AB9/AA9-1)*100),IF((AB9/AA9-1)*100&gt;100,"&gt;100",(AB9/AA9-1)*100))))</f>
        <v>-1.352157486577843</v>
      </c>
    </row>
    <row r="10" spans="2:28" ht="15">
      <c r="B10" s="18" t="s">
        <v>124</v>
      </c>
      <c r="C10" s="20"/>
      <c r="D10" s="139"/>
      <c r="W10" s="155"/>
      <c r="AA10" s="75"/>
      <c r="AB10" s="155"/>
    </row>
    <row r="11" spans="2:29" ht="14.25">
      <c r="B11" s="102"/>
      <c r="C11" s="20" t="s">
        <v>125</v>
      </c>
      <c r="D11" s="139">
        <v>656</v>
      </c>
      <c r="E11" s="121">
        <v>434</v>
      </c>
      <c r="F11" s="121">
        <v>696</v>
      </c>
      <c r="G11" s="121">
        <v>1151</v>
      </c>
      <c r="I11" s="121">
        <v>734</v>
      </c>
      <c r="J11" s="121">
        <v>580</v>
      </c>
      <c r="K11" s="121">
        <v>623</v>
      </c>
      <c r="L11" s="121">
        <v>434</v>
      </c>
      <c r="M11" s="121">
        <v>662</v>
      </c>
      <c r="N11" s="121">
        <v>757</v>
      </c>
      <c r="O11" s="121">
        <v>482</v>
      </c>
      <c r="P11" s="121">
        <v>696</v>
      </c>
      <c r="Q11" s="121">
        <v>667</v>
      </c>
      <c r="R11" s="121">
        <v>820</v>
      </c>
      <c r="S11" s="121">
        <v>1001</v>
      </c>
      <c r="T11" s="121">
        <v>1151</v>
      </c>
      <c r="U11" s="121">
        <v>1237</v>
      </c>
      <c r="V11" s="121">
        <v>1315</v>
      </c>
      <c r="W11" s="155">
        <v>1280</v>
      </c>
      <c r="X11" s="75">
        <f>IF(AND(W11=0,V11=0),0,IF(OR(AND(W11&gt;0,V11&lt;=0),AND(W11&lt;0,V11&gt;=0)),"nm",IF(AND(W11&lt;0,V11&lt;0),IF(-(W11/V11-1)*100&lt;-100,"(&gt;100)",-(W11/V11-1)*100),IF((W11/V11-1)*100&gt;100,"&gt;100",(W11/V11-1)*100))))</f>
        <v>-2.6615969581749055</v>
      </c>
      <c r="Y11" s="75">
        <f>IF(AND(W11=0,S11=0),0,IF(OR(AND(W11&gt;0,S11&lt;=0),AND(W11&lt;0,S11&gt;=0)),"nm",IF(AND(W11&lt;0,S11&lt;0),IF(-(W11/S11-1)*100&lt;-100,"(&gt;100)",-(W11/S11-1)*100),IF((W11/S11-1)*100&gt;100,"&gt;100",(W11/S11-1)*100))))</f>
        <v>27.872127872127873</v>
      </c>
      <c r="AA11" s="75">
        <v>1001</v>
      </c>
      <c r="AB11" s="155">
        <v>1280</v>
      </c>
      <c r="AC11" s="75">
        <f>IF(AND(AB11=0,AA11=0),0,IF(OR(AND(AB11&gt;0,AA11&lt;=0),AND(AB11&lt;0,AA11&gt;=0)),"nm",IF(AND(AB11&lt;0,AA11&lt;0),IF(-(AB11/AA11-1)*100&lt;-100,"(&gt;100)",-(AB11/AA11-1)*100),IF((AB11/AA11-1)*100&gt;100,"&gt;100",(AB11/AA11-1)*100))))</f>
        <v>27.872127872127873</v>
      </c>
    </row>
    <row r="12" spans="2:29" ht="14.25">
      <c r="B12" s="102"/>
      <c r="C12" s="20" t="s">
        <v>126</v>
      </c>
      <c r="D12" s="139">
        <v>6571</v>
      </c>
      <c r="E12" s="121">
        <v>5970</v>
      </c>
      <c r="F12" s="121">
        <v>5281</v>
      </c>
      <c r="G12" s="121">
        <v>5305</v>
      </c>
      <c r="I12" s="121">
        <v>6901</v>
      </c>
      <c r="J12" s="121">
        <v>6140</v>
      </c>
      <c r="K12" s="121">
        <v>6025</v>
      </c>
      <c r="L12" s="121">
        <v>5970</v>
      </c>
      <c r="M12" s="121">
        <v>5955</v>
      </c>
      <c r="N12" s="121">
        <v>5714</v>
      </c>
      <c r="O12" s="121">
        <v>5415</v>
      </c>
      <c r="P12" s="121">
        <v>5281</v>
      </c>
      <c r="Q12" s="121">
        <v>5174</v>
      </c>
      <c r="R12" s="121">
        <v>5058</v>
      </c>
      <c r="S12" s="121">
        <v>5309</v>
      </c>
      <c r="T12" s="121">
        <v>5305</v>
      </c>
      <c r="U12" s="121">
        <v>7071</v>
      </c>
      <c r="V12" s="121">
        <v>4616</v>
      </c>
      <c r="W12" s="155">
        <v>5507</v>
      </c>
      <c r="X12" s="75">
        <f>IF(AND(W12=0,V12=0),0,IF(OR(AND(W12&gt;0,V12&lt;=0),AND(W12&lt;0,V12&gt;=0)),"nm",IF(AND(W12&lt;0,V12&lt;0),IF(-(W12/V12-1)*100&lt;-100,"(&gt;100)",-(W12/V12-1)*100),IF((W12/V12-1)*100&gt;100,"&gt;100",(W12/V12-1)*100))))</f>
        <v>19.302426343154245</v>
      </c>
      <c r="Y12" s="75">
        <f>IF(AND(W12=0,S12=0),0,IF(OR(AND(W12&gt;0,S12&lt;=0),AND(W12&lt;0,S12&gt;=0)),"nm",IF(AND(W12&lt;0,S12&lt;0),IF(-(W12/S12-1)*100&lt;-100,"(&gt;100)",-(W12/S12-1)*100),IF((W12/S12-1)*100&gt;100,"&gt;100",(W12/S12-1)*100))))</f>
        <v>3.729515916368431</v>
      </c>
      <c r="AA12" s="75">
        <v>5309</v>
      </c>
      <c r="AB12" s="155">
        <v>5507</v>
      </c>
      <c r="AC12" s="75">
        <f>IF(AND(AB12=0,AA12=0),0,IF(OR(AND(AB12&gt;0,AA12&lt;=0),AND(AB12&lt;0,AA12&gt;=0)),"nm",IF(AND(AB12&lt;0,AA12&lt;0),IF(-(AB12/AA12-1)*100&lt;-100,"(&gt;100)",-(AB12/AA12-1)*100),IF((AB12/AA12-1)*100&gt;100,"&gt;100",(AB12/AA12-1)*100))))</f>
        <v>3.729515916368431</v>
      </c>
    </row>
    <row r="13" spans="3:29" ht="14.25">
      <c r="C13" s="20" t="s">
        <v>127</v>
      </c>
      <c r="D13" s="139">
        <v>27</v>
      </c>
      <c r="E13" s="121">
        <v>87</v>
      </c>
      <c r="F13" s="121">
        <v>149</v>
      </c>
      <c r="G13" s="121">
        <v>29</v>
      </c>
      <c r="I13" s="121">
        <v>16</v>
      </c>
      <c r="J13" s="121">
        <v>42</v>
      </c>
      <c r="K13" s="121">
        <v>65</v>
      </c>
      <c r="L13" s="121">
        <v>87</v>
      </c>
      <c r="M13" s="121">
        <v>102</v>
      </c>
      <c r="N13" s="121">
        <v>94</v>
      </c>
      <c r="O13" s="121">
        <v>171</v>
      </c>
      <c r="P13" s="121">
        <v>149</v>
      </c>
      <c r="Q13" s="121">
        <v>112</v>
      </c>
      <c r="R13" s="121">
        <v>79</v>
      </c>
      <c r="S13" s="121">
        <v>28</v>
      </c>
      <c r="T13" s="121">
        <v>29</v>
      </c>
      <c r="U13" s="121">
        <v>62</v>
      </c>
      <c r="V13" s="121">
        <v>46</v>
      </c>
      <c r="W13" s="155">
        <v>79</v>
      </c>
      <c r="X13" s="75">
        <f>IF(AND(W13=0,V13=0),0,IF(OR(AND(W13&gt;0,V13&lt;=0),AND(W13&lt;0,V13&gt;=0)),"nm",IF(AND(W13&lt;0,V13&lt;0),IF(-(W13/V13-1)*100&lt;-100,"(&gt;100)",-(W13/V13-1)*100),IF((W13/V13-1)*100&gt;100,"&gt;100",(W13/V13-1)*100))))</f>
        <v>71.73913043478262</v>
      </c>
      <c r="Y13" s="75" t="str">
        <f>IF(AND(W13=0,S13=0),0,IF(OR(AND(W13&gt;0,S13&lt;=0),AND(W13&lt;0,S13&gt;=0)),"nm",IF(AND(W13&lt;0,S13&lt;0),IF(-(W13/S13-1)*100&lt;-100,"(&gt;100)",-(W13/S13-1)*100),IF((W13/S13-1)*100&gt;100,"&gt;100",(W13/S13-1)*100))))</f>
        <v>&gt;100</v>
      </c>
      <c r="AA13" s="75">
        <v>28</v>
      </c>
      <c r="AB13" s="155">
        <v>79</v>
      </c>
      <c r="AC13" s="75" t="str">
        <f>IF(AND(AB13=0,AA13=0),0,IF(OR(AND(AB13&gt;0,AA13&lt;=0),AND(AB13&lt;0,AA13&gt;=0)),"nm",IF(AND(AB13&lt;0,AA13&lt;0),IF(-(AB13/AA13-1)*100&lt;-100,"(&gt;100)",-(AB13/AA13-1)*100),IF((AB13/AA13-1)*100&gt;100,"&gt;100",(AB13/AA13-1)*100))))</f>
        <v>&gt;100</v>
      </c>
    </row>
    <row r="14" spans="2:34" s="26" customFormat="1" ht="14.25">
      <c r="B14" s="36"/>
      <c r="C14" s="26" t="s">
        <v>331</v>
      </c>
      <c r="D14" s="132">
        <v>-106</v>
      </c>
      <c r="E14" s="75">
        <v>-128</v>
      </c>
      <c r="F14" s="75">
        <v>-142</v>
      </c>
      <c r="G14" s="75">
        <v>-192</v>
      </c>
      <c r="H14" s="75"/>
      <c r="I14" s="75">
        <v>-112</v>
      </c>
      <c r="J14" s="75">
        <v>-136</v>
      </c>
      <c r="K14" s="75">
        <v>-124</v>
      </c>
      <c r="L14" s="75">
        <v>-128</v>
      </c>
      <c r="M14" s="75">
        <v>-142</v>
      </c>
      <c r="N14" s="75">
        <v>-139</v>
      </c>
      <c r="O14" s="75">
        <v>-143</v>
      </c>
      <c r="P14" s="75">
        <v>-142</v>
      </c>
      <c r="Q14" s="75">
        <v>-134</v>
      </c>
      <c r="R14" s="75">
        <v>-101</v>
      </c>
      <c r="S14" s="75">
        <v>-111</v>
      </c>
      <c r="T14" s="75">
        <v>-192</v>
      </c>
      <c r="U14" s="75">
        <v>-189</v>
      </c>
      <c r="V14" s="75">
        <v>-168</v>
      </c>
      <c r="W14" s="155">
        <v>-155</v>
      </c>
      <c r="X14" s="75">
        <f>IF(AND(W14=0,V14=0),0,IF(OR(AND(W14&gt;0,V14&lt;=0),AND(W14&lt;0,V14&gt;=0)),"nm",IF(AND(W14&lt;0,V14&lt;0),IF(-(W14/V14-1)*100&lt;-100,"(&gt;100)",-(W14/V14-1)*100),IF((W14/V14-1)*100&gt;100,"&gt;100",(W14/V14-1)*100))))</f>
        <v>7.738095238095233</v>
      </c>
      <c r="Y14" s="75">
        <f>IF(AND(W14=0,S14=0),0,IF(OR(AND(W14&gt;0,S14&lt;=0),AND(W14&lt;0,S14&gt;=0)),"nm",IF(AND(W14&lt;0,S14&lt;0),IF(-(W14/S14-1)*100&lt;-100,"(&gt;100)",-(W14/S14-1)*100),IF((W14/S14-1)*100&gt;100,"&gt;100",(W14/S14-1)*100))))</f>
        <v>-39.63963963963963</v>
      </c>
      <c r="AA14" s="75">
        <v>-111</v>
      </c>
      <c r="AB14" s="155">
        <v>-155</v>
      </c>
      <c r="AC14" s="75">
        <f>IF(AND(AB14=0,AA14=0),0,IF(OR(AND(AB14&gt;0,AA14&lt;=0),AND(AB14&lt;0,AA14&gt;=0)),"nm",IF(AND(AB14&lt;0,AA14&lt;0),IF(-(AB14/AA14-1)*100&lt;-100,"(&gt;100)",-(AB14/AA14-1)*100),IF((AB14/AA14-1)*100&gt;100,"&gt;100",(AB14/AA14-1)*100))))</f>
        <v>-39.63963963963963</v>
      </c>
      <c r="AF14" s="20"/>
      <c r="AG14" s="20"/>
      <c r="AH14" s="20"/>
    </row>
    <row r="15" spans="2:34" s="24" customFormat="1" ht="6" customHeight="1">
      <c r="B15" s="31"/>
      <c r="C15" s="26"/>
      <c r="D15" s="133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496"/>
      <c r="X15" s="17"/>
      <c r="Y15" s="17"/>
      <c r="AA15" s="17"/>
      <c r="AB15" s="496"/>
      <c r="AC15" s="17"/>
      <c r="AF15" s="20"/>
      <c r="AG15" s="20"/>
      <c r="AH15" s="20"/>
    </row>
    <row r="16" spans="1:34" s="18" customFormat="1" ht="15">
      <c r="A16" s="18" t="s">
        <v>228</v>
      </c>
      <c r="B16" s="106"/>
      <c r="D16" s="133">
        <v>182685</v>
      </c>
      <c r="E16" s="17">
        <v>177222</v>
      </c>
      <c r="F16" s="17">
        <v>182694</v>
      </c>
      <c r="G16" s="17">
        <v>213722</v>
      </c>
      <c r="H16" s="17"/>
      <c r="I16" s="17">
        <v>181875</v>
      </c>
      <c r="J16" s="17">
        <v>182635</v>
      </c>
      <c r="K16" s="17">
        <v>185222</v>
      </c>
      <c r="L16" s="17">
        <v>177222</v>
      </c>
      <c r="M16" s="17">
        <v>175850</v>
      </c>
      <c r="N16" s="17">
        <v>184824</v>
      </c>
      <c r="O16" s="17">
        <v>186847</v>
      </c>
      <c r="P16" s="17">
        <v>182694</v>
      </c>
      <c r="Q16" s="17">
        <v>189644</v>
      </c>
      <c r="R16" s="17">
        <v>198330</v>
      </c>
      <c r="S16" s="17">
        <v>213919</v>
      </c>
      <c r="T16" s="17">
        <v>213722</v>
      </c>
      <c r="U16" s="17">
        <v>219702</v>
      </c>
      <c r="V16" s="17">
        <v>225382</v>
      </c>
      <c r="W16" s="125">
        <v>216896</v>
      </c>
      <c r="X16" s="17">
        <f>IF(AND(W16=0,V16=0),0,IF(OR(AND(W16&gt;0,V16&lt;=0),AND(W16&lt;0,V16&gt;=0)),"nm",IF(AND(W16&lt;0,V16&lt;0),IF(-(W16/V16-1)*100&lt;-100,"(&gt;100)",-(W16/V16-1)*100),IF((W16/V16-1)*100&gt;100,"&gt;100",(W16/V16-1)*100))))</f>
        <v>-3.7651631452378598</v>
      </c>
      <c r="Y16" s="17">
        <f>IF(AND(W16=0,S16=0),0,IF(OR(AND(W16&gt;0,S16&lt;=0),AND(W16&lt;0,S16&gt;=0)),"nm",IF(AND(W16&lt;0,S16&lt;0),IF(-(W16/S16-1)*100&lt;-100,"(&gt;100)",-(W16/S16-1)*100),IF((W16/S16-1)*100&gt;100,"&gt;100",(W16/S16-1)*100))))</f>
        <v>1.391648240689225</v>
      </c>
      <c r="Z16" s="15"/>
      <c r="AA16" s="17">
        <v>213919</v>
      </c>
      <c r="AB16" s="125">
        <v>216917</v>
      </c>
      <c r="AC16" s="17">
        <f>IF(AND(AB16=0,AA16=0),0,IF(OR(AND(AB16&gt;0,AA16&lt;=0),AND(AB16&lt;0,AA16&gt;=0)),"nm",IF(AND(AB16&lt;0,AA16&lt;0),IF(-(AB16/AA16-1)*100&lt;-100,"(&gt;100)",-(AB16/AA16-1)*100),IF((AB16/AA16-1)*100&gt;100,"&gt;100",(AB16/AA16-1)*100))))</f>
        <v>1.401465040505978</v>
      </c>
      <c r="AF16" s="20"/>
      <c r="AG16" s="20"/>
      <c r="AH16" s="20"/>
    </row>
    <row r="17" spans="2:28" ht="15">
      <c r="B17" s="38"/>
      <c r="D17" s="140"/>
      <c r="W17" s="497"/>
      <c r="AA17" s="75"/>
      <c r="AB17" s="497"/>
    </row>
    <row r="18" spans="1:28" ht="15">
      <c r="A18" s="46" t="s">
        <v>229</v>
      </c>
      <c r="B18" s="38"/>
      <c r="W18" s="497"/>
      <c r="AA18" s="75"/>
      <c r="AB18" s="497"/>
    </row>
    <row r="19" spans="2:34" s="62" customFormat="1" ht="15">
      <c r="B19" s="62" t="s">
        <v>129</v>
      </c>
      <c r="D19" s="134">
        <v>10.1</v>
      </c>
      <c r="E19" s="134">
        <v>13.1</v>
      </c>
      <c r="F19" s="134">
        <v>15.1</v>
      </c>
      <c r="G19" s="134">
        <v>12.9</v>
      </c>
      <c r="H19" s="134"/>
      <c r="I19" s="134">
        <v>12.5</v>
      </c>
      <c r="J19" s="134">
        <v>12.6</v>
      </c>
      <c r="K19" s="134">
        <v>12.5</v>
      </c>
      <c r="L19" s="134">
        <v>13.1</v>
      </c>
      <c r="M19" s="134">
        <v>13.4</v>
      </c>
      <c r="N19" s="134">
        <v>13.1</v>
      </c>
      <c r="O19" s="134">
        <v>13.1</v>
      </c>
      <c r="P19" s="134">
        <v>15.1</v>
      </c>
      <c r="Q19" s="134">
        <v>14.2</v>
      </c>
      <c r="R19" s="134">
        <v>13.5</v>
      </c>
      <c r="S19" s="134">
        <v>12.6</v>
      </c>
      <c r="T19" s="134">
        <v>12.9</v>
      </c>
      <c r="U19" s="134">
        <v>12.7</v>
      </c>
      <c r="V19" s="134">
        <v>12.8</v>
      </c>
      <c r="W19" s="497">
        <v>13.4</v>
      </c>
      <c r="X19" s="134">
        <f>W19-V19</f>
        <v>0.5999999999999996</v>
      </c>
      <c r="Y19" s="134">
        <f>W19-S19</f>
        <v>0.8000000000000007</v>
      </c>
      <c r="Z19" s="65"/>
      <c r="AA19" s="134">
        <v>12.6</v>
      </c>
      <c r="AB19" s="497">
        <v>13.4</v>
      </c>
      <c r="AC19" s="134">
        <f>AB19-AA19</f>
        <v>0.8000000000000007</v>
      </c>
      <c r="AF19" s="20"/>
      <c r="AG19" s="20"/>
      <c r="AH19" s="20"/>
    </row>
    <row r="20" spans="2:34" s="62" customFormat="1" ht="15">
      <c r="B20" s="62" t="s">
        <v>130</v>
      </c>
      <c r="D20" s="134">
        <v>3.9</v>
      </c>
      <c r="E20" s="134">
        <v>3.6</v>
      </c>
      <c r="F20" s="134">
        <v>3.3</v>
      </c>
      <c r="G20" s="134">
        <v>2.9</v>
      </c>
      <c r="H20" s="134"/>
      <c r="I20" s="134">
        <v>4.2</v>
      </c>
      <c r="J20" s="134">
        <v>3.6</v>
      </c>
      <c r="K20" s="134">
        <v>3.6</v>
      </c>
      <c r="L20" s="134">
        <v>3.6</v>
      </c>
      <c r="M20" s="134">
        <v>3.7</v>
      </c>
      <c r="N20" s="134">
        <v>3.4</v>
      </c>
      <c r="O20" s="134">
        <v>3.2</v>
      </c>
      <c r="P20" s="134">
        <v>3.3</v>
      </c>
      <c r="Q20" s="134">
        <v>3</v>
      </c>
      <c r="R20" s="134">
        <v>3</v>
      </c>
      <c r="S20" s="134">
        <v>2.9</v>
      </c>
      <c r="T20" s="134">
        <v>2.9</v>
      </c>
      <c r="U20" s="134">
        <v>3.7</v>
      </c>
      <c r="V20" s="134">
        <v>2.5999999999999996</v>
      </c>
      <c r="W20" s="497">
        <f>W21-W19</f>
        <v>3.0999999999999996</v>
      </c>
      <c r="X20" s="134">
        <f>W20-V20</f>
        <v>0.5</v>
      </c>
      <c r="Y20" s="134">
        <f>W20-S20</f>
        <v>0.19999999999999973</v>
      </c>
      <c r="Z20" s="65"/>
      <c r="AA20" s="134">
        <v>2.9</v>
      </c>
      <c r="AB20" s="497">
        <f>AB21-AB19</f>
        <v>3.0999999999999996</v>
      </c>
      <c r="AC20" s="134">
        <f>AB20-AA20</f>
        <v>0.19999999999999973</v>
      </c>
      <c r="AF20" s="20"/>
      <c r="AG20" s="20"/>
      <c r="AH20" s="20"/>
    </row>
    <row r="21" spans="2:34" s="62" customFormat="1" ht="15">
      <c r="B21" s="62" t="s">
        <v>131</v>
      </c>
      <c r="D21" s="134">
        <v>14</v>
      </c>
      <c r="E21" s="134">
        <v>16.7</v>
      </c>
      <c r="F21" s="134">
        <v>18.4</v>
      </c>
      <c r="G21" s="134">
        <v>15.8</v>
      </c>
      <c r="H21" s="134"/>
      <c r="I21" s="134">
        <v>16.7</v>
      </c>
      <c r="J21" s="134">
        <f>SUM(J19:J20)</f>
        <v>16.2</v>
      </c>
      <c r="K21" s="134">
        <v>16.1</v>
      </c>
      <c r="L21" s="134">
        <v>16.7</v>
      </c>
      <c r="M21" s="134">
        <v>17.1</v>
      </c>
      <c r="N21" s="134">
        <v>16.5</v>
      </c>
      <c r="O21" s="134">
        <v>16.3</v>
      </c>
      <c r="P21" s="134">
        <v>18.4</v>
      </c>
      <c r="Q21" s="134">
        <v>17.2</v>
      </c>
      <c r="R21" s="134">
        <v>16.5</v>
      </c>
      <c r="S21" s="134">
        <v>15.5</v>
      </c>
      <c r="T21" s="134">
        <v>15.8</v>
      </c>
      <c r="U21" s="134">
        <v>16.4</v>
      </c>
      <c r="V21" s="134">
        <v>15.4</v>
      </c>
      <c r="W21" s="497">
        <v>16.5</v>
      </c>
      <c r="X21" s="134">
        <f>W21-V21</f>
        <v>1.0999999999999996</v>
      </c>
      <c r="Y21" s="134">
        <f>W21-S21</f>
        <v>1</v>
      </c>
      <c r="Z21" s="65"/>
      <c r="AA21" s="134">
        <v>15.5</v>
      </c>
      <c r="AB21" s="497">
        <v>16.5</v>
      </c>
      <c r="AC21" s="134">
        <f>AB21-AA21</f>
        <v>1</v>
      </c>
      <c r="AF21" s="20"/>
      <c r="AG21" s="20"/>
      <c r="AH21" s="20"/>
    </row>
    <row r="27" ht="14.25">
      <c r="W27" s="143"/>
    </row>
    <row r="30" ht="14.25">
      <c r="AB30" s="407"/>
    </row>
    <row r="31" ht="14.25">
      <c r="AB31" s="407"/>
    </row>
    <row r="32" ht="14.25">
      <c r="AB32" s="40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C123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1" sqref="R1:R16384"/>
    </sheetView>
  </sheetViews>
  <sheetFormatPr defaultColWidth="9.140625" defaultRowHeight="12.75" outlineLevelCol="1"/>
  <cols>
    <col min="2" max="2" width="14.00390625" style="0" customWidth="1"/>
    <col min="3" max="3" width="12.57421875" style="0" customWidth="1"/>
    <col min="4" max="5" width="10.28125" style="137" hidden="1" customWidth="1" outlineLevel="1"/>
    <col min="6" max="7" width="10.28125" style="156" hidden="1" customWidth="1" outlineLevel="1"/>
    <col min="8" max="8" width="1.8515625" style="137" hidden="1" customWidth="1" outlineLevel="1"/>
    <col min="9" max="11" width="10.28125" style="137" hidden="1" customWidth="1" outlineLevel="1"/>
    <col min="12" max="16" width="10.28125" style="156" hidden="1" customWidth="1" outlineLevel="1"/>
    <col min="17" max="18" width="10.28125" style="156" hidden="1" customWidth="1" outlineLevel="1" collapsed="1"/>
    <col min="19" max="19" width="10.28125" style="156" customWidth="1" collapsed="1"/>
    <col min="20" max="22" width="10.28125" style="156" customWidth="1"/>
    <col min="23" max="23" width="10.28125" style="286" customWidth="1"/>
    <col min="24" max="24" width="4.57421875" style="0" customWidth="1"/>
    <col min="25" max="26" width="0.9921875" style="0" customWidth="1"/>
    <col min="27" max="28" width="10.28125" style="156" customWidth="1"/>
    <col min="29" max="29" width="11.7109375" style="0" bestFit="1" customWidth="1"/>
  </cols>
  <sheetData>
    <row r="1" spans="1:28" s="42" customFormat="1" ht="20.25">
      <c r="A1" s="41" t="s">
        <v>132</v>
      </c>
      <c r="D1" s="123"/>
      <c r="E1" s="123"/>
      <c r="F1" s="124"/>
      <c r="G1" s="124"/>
      <c r="H1" s="124"/>
      <c r="I1" s="124"/>
      <c r="J1" s="124"/>
      <c r="K1" s="124"/>
      <c r="L1" s="124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AA1" s="169"/>
      <c r="AB1" s="169"/>
    </row>
    <row r="2" spans="1:29" s="44" customFormat="1" ht="1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170" t="s">
        <v>335</v>
      </c>
      <c r="N2" s="170" t="s">
        <v>339</v>
      </c>
      <c r="O2" s="170" t="s">
        <v>347</v>
      </c>
      <c r="P2" s="170" t="s">
        <v>351</v>
      </c>
      <c r="Q2" s="170" t="s">
        <v>355</v>
      </c>
      <c r="R2" s="170" t="s">
        <v>361</v>
      </c>
      <c r="S2" s="170" t="s">
        <v>366</v>
      </c>
      <c r="T2" s="170" t="s">
        <v>371</v>
      </c>
      <c r="U2" s="170" t="s">
        <v>374</v>
      </c>
      <c r="V2" s="170" t="s">
        <v>388</v>
      </c>
      <c r="W2" s="170" t="s">
        <v>398</v>
      </c>
      <c r="AA2" s="298" t="s">
        <v>401</v>
      </c>
      <c r="AB2" s="298" t="s">
        <v>402</v>
      </c>
      <c r="AC2" s="298"/>
    </row>
    <row r="3" spans="23:28" ht="12.75">
      <c r="W3" s="284"/>
      <c r="AB3" s="138"/>
    </row>
    <row r="4" spans="1:28" s="67" customFormat="1" ht="15">
      <c r="A4" s="66" t="s">
        <v>134</v>
      </c>
      <c r="D4" s="103"/>
      <c r="E4" s="103"/>
      <c r="F4" s="114"/>
      <c r="G4" s="114"/>
      <c r="H4" s="103"/>
      <c r="I4" s="103"/>
      <c r="J4" s="103"/>
      <c r="K4" s="103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483"/>
      <c r="X4" s="80"/>
      <c r="Y4" s="80"/>
      <c r="Z4" s="80"/>
      <c r="AA4" s="452"/>
      <c r="AB4" s="484"/>
    </row>
    <row r="5" spans="1:29" s="67" customFormat="1" ht="14.25">
      <c r="A5" s="49" t="s">
        <v>85</v>
      </c>
      <c r="D5" s="129">
        <f>+'15.Consumer'!D6+'16.Institutional'!D6+'17.Treasury'!D6+'18.Others'!D6</f>
        <v>6031</v>
      </c>
      <c r="E5" s="129">
        <f>+'15.Consumer'!E6+'16.Institutional'!E6+'17.Treasury'!E6+'18.Others'!E6</f>
        <v>6603</v>
      </c>
      <c r="F5" s="158">
        <f>+'15.Consumer'!F6+'16.Institutional'!F6+'17.Treasury'!F6+'18.Others'!F6</f>
        <v>7066</v>
      </c>
      <c r="G5" s="158"/>
      <c r="H5" s="129"/>
      <c r="I5" s="129">
        <f>+'15.Consumer'!I6+'16.Institutional'!I6+'17.Treasury'!I6+'18.Others'!I6</f>
        <v>1662</v>
      </c>
      <c r="J5" s="129">
        <f>+'15.Consumer'!J6+'16.Institutional'!J6+'17.Treasury'!J6+'18.Others'!J6</f>
        <v>1792</v>
      </c>
      <c r="K5" s="129">
        <f>+'15.Consumer'!K6+'16.Institutional'!K6+'17.Treasury'!K6+'18.Others'!K6</f>
        <v>1577</v>
      </c>
      <c r="L5" s="158">
        <f>+'15.Consumer'!L6+'16.Institutional'!L6+'17.Treasury'!L6+'18.Others'!L6</f>
        <v>1572</v>
      </c>
      <c r="M5" s="158">
        <f>+'15.Consumer'!M6+'16.Institutional'!M6+'17.Treasury'!M6+'18.Others'!M6</f>
        <v>1713</v>
      </c>
      <c r="N5" s="158">
        <f>+'15.Consumer'!N6+'16.Institutional'!N6+'17.Treasury'!N6+'18.Others'!N6</f>
        <v>1815</v>
      </c>
      <c r="O5" s="158">
        <f>+'15.Consumer'!O6+'16.Institutional'!O6+'17.Treasury'!O6+'18.Others'!O6</f>
        <v>1809</v>
      </c>
      <c r="P5" s="158">
        <f>+'15.Consumer'!P6+'16.Institutional'!P6+'17.Treasury'!P6+'18.Others'!P6</f>
        <v>1729</v>
      </c>
      <c r="Q5" s="158">
        <f>+'15.Consumer'!Q6+'16.Institutional'!Q6+'17.Treasury'!Q6+'18.Others'!Q6</f>
        <v>1909</v>
      </c>
      <c r="R5" s="158">
        <f>+'15.Consumer'!R6+'16.Institutional'!R6+'17.Treasury'!R6+'18.Others'!R6</f>
        <v>1838</v>
      </c>
      <c r="S5" s="158">
        <f>+'15.Consumer'!S6+'16.Institutional'!S6+'17.Treasury'!S6+'18.Others'!S6</f>
        <v>1968</v>
      </c>
      <c r="T5" s="158">
        <f>+'15.Consumer'!T6+'16.Institutional'!T6+'17.Treasury'!T6+'18.Others'!T6</f>
        <v>1916</v>
      </c>
      <c r="U5" s="158">
        <f>+'15.Consumer'!U6+'16.Institutional'!U6+'17.Treasury'!U6+'18.Others'!U6</f>
        <v>2156</v>
      </c>
      <c r="V5" s="491">
        <v>1945</v>
      </c>
      <c r="W5" s="502">
        <f>+'15.Consumer'!W6+'16.Institutional'!W6+'17.Treasury'!W6+'18.Others'!W6</f>
        <v>2004</v>
      </c>
      <c r="X5" s="492"/>
      <c r="Y5" s="492"/>
      <c r="Z5" s="492"/>
      <c r="AA5" s="491">
        <v>5715</v>
      </c>
      <c r="AB5" s="503">
        <f>+'15.Consumer'!AB6+'16.Institutional'!AB6+'17.Treasury'!AB6+'18.Others'!AB6</f>
        <v>6105</v>
      </c>
      <c r="AC5" s="492"/>
    </row>
    <row r="6" spans="2:29" s="67" customFormat="1" ht="14.25">
      <c r="B6" s="67" t="s">
        <v>391</v>
      </c>
      <c r="D6" s="72">
        <f>+'15.Consumer'!D6/D5*100</f>
        <v>38.136295805007464</v>
      </c>
      <c r="E6" s="72">
        <f>+'15.Consumer'!E6/E5*100</f>
        <v>30.410419506285024</v>
      </c>
      <c r="F6" s="157">
        <f>+'15.Consumer'!F6/F5*100</f>
        <v>29.2244551372771</v>
      </c>
      <c r="G6" s="157">
        <v>28.88219106277028</v>
      </c>
      <c r="H6" s="72"/>
      <c r="I6" s="72">
        <f>+'15.Consumer'!I6/I5*100</f>
        <v>28.58002406738869</v>
      </c>
      <c r="J6" s="72">
        <f>+'15.Consumer'!J6/J5*100</f>
        <v>27.232142857142854</v>
      </c>
      <c r="K6" s="72">
        <f>+'15.Consumer'!K6/K5*100</f>
        <v>33.03741280913126</v>
      </c>
      <c r="L6" s="157">
        <f>+'15.Consumer'!L6/L5*100</f>
        <v>33.396946564885496</v>
      </c>
      <c r="M6" s="157">
        <f>+'15.Consumer'!M6/M5*100</f>
        <v>30.122591943957964</v>
      </c>
      <c r="N6" s="157">
        <f>+'15.Consumer'!N6/N5*100</f>
        <v>28.705234159779614</v>
      </c>
      <c r="O6" s="157">
        <f>+'15.Consumer'!O6/O5*100</f>
        <v>27.750138197899393</v>
      </c>
      <c r="P6" s="157">
        <f>+'15.Consumer'!P6/P5*100</f>
        <v>30.42220936957779</v>
      </c>
      <c r="Q6" s="157">
        <f>+'15.Consumer'!Q6/Q5*100</f>
        <v>26.87270822420115</v>
      </c>
      <c r="R6" s="157">
        <f>+'15.Consumer'!R6/R5*100</f>
        <v>30.576713819368877</v>
      </c>
      <c r="S6" s="157">
        <f>+'15.Consumer'!S6/S5*100</f>
        <v>27.743902439024392</v>
      </c>
      <c r="T6" s="157">
        <f>+'15.Consumer'!T6/T5*100</f>
        <v>30.427974947807932</v>
      </c>
      <c r="U6" s="157">
        <f>+'15.Consumer'!U6/U5*100</f>
        <v>27.968460111317256</v>
      </c>
      <c r="V6" s="157">
        <v>29.10025706940874</v>
      </c>
      <c r="W6" s="446">
        <f>+'15.Consumer'!W6/W5*100</f>
        <v>28.393213572854293</v>
      </c>
      <c r="X6" s="80"/>
      <c r="Y6" s="80"/>
      <c r="Z6" s="80"/>
      <c r="AA6" s="265">
        <v>28.363954505686788</v>
      </c>
      <c r="AB6" s="445">
        <f>+'15.Consumer'!AB6/AB5*100</f>
        <v>28.468468468468465</v>
      </c>
      <c r="AC6" s="323"/>
    </row>
    <row r="7" spans="2:29" s="67" customFormat="1" ht="14.25">
      <c r="B7" s="67" t="s">
        <v>133</v>
      </c>
      <c r="D7" s="72">
        <f>+'16.Institutional'!D6/D5*100</f>
        <v>43.95622616481512</v>
      </c>
      <c r="E7" s="72">
        <f>+'16.Institutional'!E6/E5*100</f>
        <v>48.03877025594427</v>
      </c>
      <c r="F7" s="157">
        <f>+'16.Institutional'!F6/F5*100</f>
        <v>49.716954429663176</v>
      </c>
      <c r="G7" s="157">
        <v>52.54881404796225</v>
      </c>
      <c r="H7" s="72"/>
      <c r="I7" s="72">
        <f>+'16.Institutional'!I6/I5*100</f>
        <v>45.84837545126354</v>
      </c>
      <c r="J7" s="72">
        <f>+'16.Institutional'!J6/J5*100</f>
        <v>44.53125</v>
      </c>
      <c r="K7" s="72">
        <f>+'16.Institutional'!K6/K5*100</f>
        <v>51.17311350665821</v>
      </c>
      <c r="L7" s="157">
        <f>+'16.Institutional'!L6/L5*100</f>
        <v>51.14503816793893</v>
      </c>
      <c r="M7" s="157">
        <f>+'16.Institutional'!M6/M5*100</f>
        <v>46.93520140105078</v>
      </c>
      <c r="N7" s="157">
        <f>+'16.Institutional'!N6/N5*100</f>
        <v>50.688705234159784</v>
      </c>
      <c r="O7" s="157">
        <f>+'16.Institutional'!O6/O5*100</f>
        <v>49.97236042012162</v>
      </c>
      <c r="P7" s="157">
        <f>+'16.Institutional'!P6/P5*100</f>
        <v>51.18565644881434</v>
      </c>
      <c r="Q7" s="157">
        <f>+'16.Institutional'!Q6/Q5*100</f>
        <v>51.70246202200105</v>
      </c>
      <c r="R7" s="157">
        <f>+'16.Institutional'!R6/R5*100</f>
        <v>53.69967355821545</v>
      </c>
      <c r="S7" s="157">
        <f>+'16.Institutional'!S6/S5*100</f>
        <v>53.760162601626014</v>
      </c>
      <c r="T7" s="157">
        <f>+'16.Institutional'!T6/T5*100</f>
        <v>51.04384133611691</v>
      </c>
      <c r="U7" s="157">
        <f>+'16.Institutional'!U6/U5*100</f>
        <v>51.02040816326531</v>
      </c>
      <c r="V7" s="157">
        <v>57.17223650385604</v>
      </c>
      <c r="W7" s="446">
        <f>+'16.Institutional'!W6/W5*100</f>
        <v>55.688622754491014</v>
      </c>
      <c r="X7" s="80"/>
      <c r="Y7" s="80"/>
      <c r="Z7" s="80"/>
      <c r="AA7" s="265">
        <v>53.105861767279094</v>
      </c>
      <c r="AB7" s="445">
        <f>+'16.Institutional'!AB6/AB5*100</f>
        <v>54.512694512694516</v>
      </c>
      <c r="AC7" s="323"/>
    </row>
    <row r="8" spans="2:29" s="67" customFormat="1" ht="14.25">
      <c r="B8" s="67" t="s">
        <v>337</v>
      </c>
      <c r="D8" s="72">
        <f>+'17.Treasury'!D6/D5*100</f>
        <v>14.607859393135467</v>
      </c>
      <c r="E8" s="72">
        <f>+'17.Treasury'!E6/E5*100</f>
        <v>18.915644404058764</v>
      </c>
      <c r="F8" s="157">
        <f>+'17.Treasury'!F6/F5*100</f>
        <v>17.449759411265216</v>
      </c>
      <c r="G8" s="157">
        <v>15.096317651683922</v>
      </c>
      <c r="H8" s="72"/>
      <c r="I8" s="72">
        <f>+'17.Treasury'!I6/I5*100</f>
        <v>29.24187725631769</v>
      </c>
      <c r="J8" s="72">
        <f>+'17.Treasury'!J6/J5*100</f>
        <v>16.40625</v>
      </c>
      <c r="K8" s="72">
        <f>+'17.Treasury'!K6/K5*100</f>
        <v>16.67723525681674</v>
      </c>
      <c r="L8" s="157">
        <f>+'17.Treasury'!L6/L5*100</f>
        <v>13.104325699745548</v>
      </c>
      <c r="M8" s="157">
        <f>+'17.Treasury'!M6/M5*100</f>
        <v>21.891418563922944</v>
      </c>
      <c r="N8" s="157">
        <f>+'17.Treasury'!N6/N5*100</f>
        <v>19.61432506887052</v>
      </c>
      <c r="O8" s="157">
        <f>+'17.Treasury'!O6/O5*100</f>
        <v>18.51851851851852</v>
      </c>
      <c r="P8" s="157">
        <f>+'17.Treasury'!P6/P5*100</f>
        <v>9.658762290341237</v>
      </c>
      <c r="Q8" s="157">
        <f>+'17.Treasury'!Q6/Q5*100</f>
        <v>15.924567836563646</v>
      </c>
      <c r="R8" s="157">
        <f>+'17.Treasury'!R6/R5*100</f>
        <v>12.67682263329706</v>
      </c>
      <c r="S8" s="157">
        <f>+'17.Treasury'!S6/S5*100</f>
        <v>15.548780487804878</v>
      </c>
      <c r="T8" s="157">
        <f>+'17.Treasury'!T6/T5*100</f>
        <v>16.12734864300626</v>
      </c>
      <c r="U8" s="157">
        <f>+'17.Treasury'!U6/U5*100</f>
        <v>18.83116883116883</v>
      </c>
      <c r="V8" s="157">
        <v>10.179948586118252</v>
      </c>
      <c r="W8" s="446">
        <f>+'17.Treasury'!W6/W5*100</f>
        <v>11.177644710578843</v>
      </c>
      <c r="X8" s="80"/>
      <c r="Y8" s="80"/>
      <c r="Z8" s="80"/>
      <c r="AA8" s="265">
        <v>14.750656167979004</v>
      </c>
      <c r="AB8" s="445">
        <f>+'17.Treasury'!AB6/AB5*100</f>
        <v>13.562653562653562</v>
      </c>
      <c r="AC8" s="323"/>
    </row>
    <row r="9" spans="2:29" s="67" customFormat="1" ht="14.25">
      <c r="B9" s="67" t="s">
        <v>38</v>
      </c>
      <c r="D9" s="72">
        <f>+'18.Others'!D6/D5*100</f>
        <v>3.2996186370419496</v>
      </c>
      <c r="E9" s="72">
        <f>+'18.Others'!E6/E5*100</f>
        <v>2.635165833711949</v>
      </c>
      <c r="F9" s="157">
        <f>+'18.Others'!F6/F5*100</f>
        <v>3.608831021794509</v>
      </c>
      <c r="G9" s="157">
        <v>3.472677237583541</v>
      </c>
      <c r="H9" s="72"/>
      <c r="I9" s="72">
        <f>+'18.Others'!I6/I5*100</f>
        <v>-3.6702767749699152</v>
      </c>
      <c r="J9" s="72">
        <f>+'18.Others'!J6/J5*100</f>
        <v>11.830357142857142</v>
      </c>
      <c r="K9" s="72">
        <f>+'18.Others'!K6/K5*100</f>
        <v>-0.8877615726062142</v>
      </c>
      <c r="L9" s="157">
        <f>+'18.Others'!L6/L5*100</f>
        <v>2.3536895674300253</v>
      </c>
      <c r="M9" s="157">
        <f>+'18.Others'!M6/M5*100</f>
        <v>1.0507880910683012</v>
      </c>
      <c r="N9" s="157">
        <f>+'18.Others'!N6/N5*100</f>
        <v>0.9917355371900827</v>
      </c>
      <c r="O9" s="157">
        <f>+'18.Others'!O6/O5*100</f>
        <v>3.7589828634604756</v>
      </c>
      <c r="P9" s="157">
        <f>+'18.Others'!P6/P5*100</f>
        <v>8.733371891266628</v>
      </c>
      <c r="Q9" s="157">
        <f>+'18.Others'!Q6/Q5*100</f>
        <v>5.500261917234154</v>
      </c>
      <c r="R9" s="157">
        <f>+'18.Others'!R6/R5*100</f>
        <v>3.0467899891186074</v>
      </c>
      <c r="S9" s="157">
        <f>+'18.Others'!S6/S5*100</f>
        <v>2.9471544715447155</v>
      </c>
      <c r="T9" s="157">
        <f>+'18.Others'!T6/T5*100</f>
        <v>2.4008350730688934</v>
      </c>
      <c r="U9" s="157">
        <f>+'18.Others'!U6/U5*100</f>
        <v>2.1799628942486082</v>
      </c>
      <c r="V9" s="157">
        <v>3.547557840616967</v>
      </c>
      <c r="W9" s="446">
        <f>+'18.Others'!W6/W5*100</f>
        <v>4.740518962075848</v>
      </c>
      <c r="X9" s="80"/>
      <c r="Y9" s="80"/>
      <c r="Z9" s="80"/>
      <c r="AA9" s="265">
        <v>3.779527559055118</v>
      </c>
      <c r="AB9" s="445">
        <f>+'18.Others'!AB6/AB5*100</f>
        <v>3.4561834561834566</v>
      </c>
      <c r="AC9" s="323"/>
    </row>
    <row r="10" spans="1:29" s="67" customFormat="1" ht="14.25">
      <c r="A10" s="58" t="s">
        <v>84</v>
      </c>
      <c r="D10" s="129">
        <f>+'19.S''pore'!D6+'20.HK'!D6+'21.GreaterChina'!D6+'22.SSEA'!D6+'23.ROW'!D6</f>
        <v>6031</v>
      </c>
      <c r="E10" s="129">
        <f>+'19.S''pore'!E6+'20.HK'!E6+'21.GreaterChina'!E6+'22.SSEA'!E6+'23.ROW'!E6</f>
        <v>6603</v>
      </c>
      <c r="F10" s="158">
        <f>+'19.S''pore'!F6+'20.HK'!F6+'21.GreaterChina'!F6+'22.SSEA'!F6+'23.ROW'!F6</f>
        <v>7066</v>
      </c>
      <c r="G10" s="158">
        <v>7631</v>
      </c>
      <c r="H10" s="129"/>
      <c r="I10" s="129">
        <f>+'19.S''pore'!I6+'20.HK'!I6+'21.GreaterChina'!I6+'22.SSEA'!I6+'23.ROW'!I6</f>
        <v>1662</v>
      </c>
      <c r="J10" s="129">
        <f>+'19.S''pore'!J6+'20.HK'!J6+'21.GreaterChina'!J6+'22.SSEA'!J6+'23.ROW'!J6</f>
        <v>1792</v>
      </c>
      <c r="K10" s="129">
        <f>+'19.S''pore'!K6+'20.HK'!K6+'21.GreaterChina'!K6+'22.SSEA'!K6+'23.ROW'!K6</f>
        <v>1577</v>
      </c>
      <c r="L10" s="158">
        <f>+'19.S''pore'!L6+'20.HK'!L6+'21.GreaterChina'!L6+'22.SSEA'!L6+'23.ROW'!L6</f>
        <v>1572</v>
      </c>
      <c r="M10" s="158">
        <f>+'19.S''pore'!M6+'20.HK'!M6+'21.GreaterChina'!M6+'22.SSEA'!M6+'23.ROW'!M6</f>
        <v>1713</v>
      </c>
      <c r="N10" s="158">
        <f>+'19.S''pore'!N6+'20.HK'!N6+'21.GreaterChina'!N6+'22.SSEA'!N6+'23.ROW'!N6</f>
        <v>1815</v>
      </c>
      <c r="O10" s="158">
        <f>+'19.S''pore'!O6+'20.HK'!O6+'21.GreaterChina'!O6+'22.SSEA'!O6+'23.ROW'!O6</f>
        <v>1809</v>
      </c>
      <c r="P10" s="158">
        <f>+'19.S''pore'!P6+'20.HK'!P6+'21.GreaterChina'!P6+'22.SSEA'!P6+'23.ROW'!P6</f>
        <v>1729</v>
      </c>
      <c r="Q10" s="158">
        <f>+'19.S''pore'!Q6+'20.HK'!Q6+'21.GreaterChina'!Q6+'22.SSEA'!Q6+'23.ROW'!Q6</f>
        <v>1909</v>
      </c>
      <c r="R10" s="158">
        <f>+'19.S''pore'!R6+'20.HK'!R6+'21.GreaterChina'!R6+'22.SSEA'!R6+'23.ROW'!R6</f>
        <v>1838</v>
      </c>
      <c r="S10" s="158">
        <f>+'19.S''pore'!S6+'20.HK'!S6+'21.GreaterChina'!S6+'22.SSEA'!S6+'23.ROW'!S6</f>
        <v>1968</v>
      </c>
      <c r="T10" s="158">
        <f>+'19.S''pore'!T6+'20.HK'!T6+'21.GreaterChina'!T6+'22.SSEA'!T6+'23.ROW'!T6</f>
        <v>1916</v>
      </c>
      <c r="U10" s="158">
        <f>+'19.S''pore'!U6+'20.HK'!U6+'21.GreaterChina'!U6+'22.SSEA'!U6+'23.ROW'!U6</f>
        <v>2156</v>
      </c>
      <c r="V10" s="491">
        <v>1945</v>
      </c>
      <c r="W10" s="503">
        <f>+'19.S''pore'!W6+'20.HK'!W6+'21.GreaterChina'!W6+'22.SSEA'!W6+'23.ROW'!W6</f>
        <v>2004</v>
      </c>
      <c r="X10" s="492"/>
      <c r="Y10" s="492"/>
      <c r="Z10" s="492"/>
      <c r="AA10" s="491">
        <v>5715</v>
      </c>
      <c r="AB10" s="503">
        <f>+'19.S''pore'!AB6+'20.HK'!AB6+'21.GreaterChina'!AB6+'22.SSEA'!AB6+'23.ROW'!AB6</f>
        <v>6105</v>
      </c>
      <c r="AC10" s="493"/>
    </row>
    <row r="11" spans="2:29" s="67" customFormat="1" ht="14.25">
      <c r="B11" s="67" t="s">
        <v>51</v>
      </c>
      <c r="D11" s="72">
        <f>+'19.S''pore'!D6/D10*100</f>
        <v>60.88542530260321</v>
      </c>
      <c r="E11" s="72">
        <f>+'19.S''pore'!E6/E10*100</f>
        <v>60.442223231864304</v>
      </c>
      <c r="F11" s="157">
        <f>+'19.S''pore'!F6/F10*100</f>
        <v>62.6379847155392</v>
      </c>
      <c r="G11" s="157">
        <v>61.839863713798984</v>
      </c>
      <c r="H11" s="72"/>
      <c r="I11" s="72">
        <f>+'19.S''pore'!I6/I10*100</f>
        <v>57.701564380264735</v>
      </c>
      <c r="J11" s="72">
        <f>+'19.S''pore'!J6/J10*100</f>
        <v>63.83928571428571</v>
      </c>
      <c r="K11" s="72">
        <f>+'19.S''pore'!K6/K10*100</f>
        <v>59.22637920101459</v>
      </c>
      <c r="L11" s="157">
        <f>+'19.S''pore'!L6/L10*100</f>
        <v>60.68702290076335</v>
      </c>
      <c r="M11" s="157">
        <f>+'19.S''pore'!M6/M10*100</f>
        <v>59.89492119089317</v>
      </c>
      <c r="N11" s="157">
        <f>+'19.S''pore'!N6/N10*100</f>
        <v>63.691460055096414</v>
      </c>
      <c r="O11" s="157">
        <f>+'19.S''pore'!O6/O10*100</f>
        <v>62.07849640685461</v>
      </c>
      <c r="P11" s="157">
        <f>+'19.S''pore'!P6/P10*100</f>
        <v>64.83516483516483</v>
      </c>
      <c r="Q11" s="157">
        <f>+'19.S''pore'!Q6/Q10*100</f>
        <v>61.07909900471451</v>
      </c>
      <c r="R11" s="157">
        <f>+'19.S''pore'!R6/R10*100</f>
        <v>61.04461371055495</v>
      </c>
      <c r="S11" s="157">
        <f>+'19.S''pore'!S6/S10*100</f>
        <v>64.07520325203252</v>
      </c>
      <c r="T11" s="157">
        <f>+'19.S''pore'!T6/T10*100</f>
        <v>61.06471816283925</v>
      </c>
      <c r="U11" s="157">
        <f>+'19.S''pore'!U6/U10*100</f>
        <v>61.96660482374769</v>
      </c>
      <c r="V11" s="157">
        <v>59.43444730077121</v>
      </c>
      <c r="W11" s="446">
        <f>+'19.S''pore'!W6/W10*100</f>
        <v>63.67265469061876</v>
      </c>
      <c r="X11" s="80"/>
      <c r="Y11" s="80"/>
      <c r="Z11" s="80"/>
      <c r="AA11" s="265">
        <v>62.0997375328084</v>
      </c>
      <c r="AB11" s="445">
        <f>+'19.S''pore'!AB6/AB10*100</f>
        <v>61.71990171990171</v>
      </c>
      <c r="AC11" s="323"/>
    </row>
    <row r="12" spans="2:29" s="67" customFormat="1" ht="14.25">
      <c r="B12" s="67" t="s">
        <v>52</v>
      </c>
      <c r="D12" s="72">
        <f>+'20.HK'!D6/D10*100</f>
        <v>23.395788426463273</v>
      </c>
      <c r="E12" s="72">
        <f>+'20.HK'!E6/E10*100</f>
        <v>20.687566257761624</v>
      </c>
      <c r="F12" s="157">
        <f>+'20.HK'!F6/F10*100</f>
        <v>20.733088027172375</v>
      </c>
      <c r="G12" s="157">
        <v>19.040754815882586</v>
      </c>
      <c r="H12" s="72"/>
      <c r="I12" s="72">
        <f>+'20.HK'!I6/I10*100</f>
        <v>21.119133574007222</v>
      </c>
      <c r="J12" s="72">
        <f>+'20.HK'!J6/J10*100</f>
        <v>19.084821428571427</v>
      </c>
      <c r="K12" s="72">
        <f>+'20.HK'!K6/K10*100</f>
        <v>20.989220038046923</v>
      </c>
      <c r="L12" s="157">
        <f>+'20.HK'!L6/L10*100</f>
        <v>21.755725190839694</v>
      </c>
      <c r="M12" s="157">
        <f>+'20.HK'!M6/M10*100</f>
        <v>21.424401634559253</v>
      </c>
      <c r="N12" s="157">
        <f>+'20.HK'!N6/N10*100</f>
        <v>20</v>
      </c>
      <c r="O12" s="157">
        <f>+'20.HK'!O6/O10*100</f>
        <v>21.337755666113875</v>
      </c>
      <c r="P12" s="157">
        <f>+'20.HK'!P6/P10*100</f>
        <v>20.18507807981492</v>
      </c>
      <c r="Q12" s="157">
        <f>+'20.HK'!Q6/Q10*100</f>
        <v>20.429544264012574</v>
      </c>
      <c r="R12" s="157">
        <f>+'20.HK'!R6/R10*100</f>
        <v>20.45701849836779</v>
      </c>
      <c r="S12" s="157">
        <f>+'20.HK'!S6/S10*100</f>
        <v>16.51422764227642</v>
      </c>
      <c r="T12" s="157">
        <f>+'20.HK'!T6/T10*100</f>
        <v>18.893528183716075</v>
      </c>
      <c r="U12" s="157">
        <f>+'20.HK'!U6/U10*100</f>
        <v>17.857142857142858</v>
      </c>
      <c r="V12" s="157">
        <v>19.48586118251928</v>
      </c>
      <c r="W12" s="446">
        <f>+'20.HK'!W6/W10*100</f>
        <v>18.612774451097806</v>
      </c>
      <c r="X12" s="80"/>
      <c r="Y12" s="80"/>
      <c r="Z12" s="80"/>
      <c r="AA12" s="265">
        <v>19.090113735783028</v>
      </c>
      <c r="AB12" s="445">
        <f>+'20.HK'!AB6/AB10*100</f>
        <v>18.624078624078624</v>
      </c>
      <c r="AC12" s="323"/>
    </row>
    <row r="13" spans="2:29" s="67" customFormat="1" ht="14.25">
      <c r="B13" s="67" t="s">
        <v>76</v>
      </c>
      <c r="D13" s="72">
        <f>+'21.GreaterChina'!D6/D10*100</f>
        <v>6.284198308738185</v>
      </c>
      <c r="E13" s="72">
        <f>+'21.GreaterChina'!E6/E10*100</f>
        <v>6.194154172345903</v>
      </c>
      <c r="F13" s="157">
        <f>+'21.GreaterChina'!F6/F10*100</f>
        <v>6.028870648174356</v>
      </c>
      <c r="G13" s="157">
        <v>8.019918752457084</v>
      </c>
      <c r="H13" s="72"/>
      <c r="I13" s="72">
        <f>+'21.GreaterChina'!I6/I10*100</f>
        <v>7.039711191335741</v>
      </c>
      <c r="J13" s="72">
        <f>+'21.GreaterChina'!J6/J10*100</f>
        <v>5.747767857142857</v>
      </c>
      <c r="K13" s="72">
        <f>+'21.GreaterChina'!K6/K10*100</f>
        <v>6.404565630944832</v>
      </c>
      <c r="L13" s="157">
        <f>+'21.GreaterChina'!L6/L10*100</f>
        <v>5.597964376590331</v>
      </c>
      <c r="M13" s="157">
        <f>+'21.GreaterChina'!M6/M10*100</f>
        <v>6.246351430239346</v>
      </c>
      <c r="N13" s="157">
        <f>+'21.GreaterChina'!N6/N10*100</f>
        <v>5.7300275482093666</v>
      </c>
      <c r="O13" s="157">
        <f>+'21.GreaterChina'!O6/O10*100</f>
        <v>6.799336650082918</v>
      </c>
      <c r="P13" s="157">
        <f>+'21.GreaterChina'!P6/P10*100</f>
        <v>5.320994794679005</v>
      </c>
      <c r="Q13" s="157">
        <f>+'21.GreaterChina'!Q6/Q10*100</f>
        <v>7.386066003143006</v>
      </c>
      <c r="R13" s="157">
        <f>+'21.GreaterChina'!R6/R10*100</f>
        <v>8.10663764961915</v>
      </c>
      <c r="S13" s="157">
        <f>+'21.GreaterChina'!S6/S10*100</f>
        <v>8.180894308943088</v>
      </c>
      <c r="T13" s="157">
        <f>+'21.GreaterChina'!T6/T10*100</f>
        <v>8.402922755741127</v>
      </c>
      <c r="U13" s="157">
        <f>+'21.GreaterChina'!U6/U10*100</f>
        <v>8.39517625231911</v>
      </c>
      <c r="V13" s="157">
        <v>10.437017994858612</v>
      </c>
      <c r="W13" s="446">
        <f>+'21.GreaterChina'!W6/W10*100</f>
        <v>7.0858283433133735</v>
      </c>
      <c r="X13" s="80"/>
      <c r="Y13" s="80"/>
      <c r="Z13" s="80"/>
      <c r="AA13" s="265">
        <v>7.8915135608049</v>
      </c>
      <c r="AB13" s="445">
        <f>+'21.GreaterChina'!AB6/AB10*100</f>
        <v>8.615888615888617</v>
      </c>
      <c r="AC13" s="323"/>
    </row>
    <row r="14" spans="2:29" s="67" customFormat="1" ht="14.25">
      <c r="B14" s="67" t="s">
        <v>96</v>
      </c>
      <c r="D14" s="72">
        <f>+'22.SSEA'!D6/D10*100</f>
        <v>5.952578345216382</v>
      </c>
      <c r="E14" s="72">
        <f>+'22.SSEA'!E6/E10*100</f>
        <v>7.587460245343027</v>
      </c>
      <c r="F14" s="157">
        <f>+'22.SSEA'!F6/F10*100</f>
        <v>6.467591282196433</v>
      </c>
      <c r="G14" s="157">
        <v>7.299174420128423</v>
      </c>
      <c r="H14" s="72"/>
      <c r="I14" s="72">
        <f>+'22.SSEA'!I6/I10*100</f>
        <v>9.326113116726836</v>
      </c>
      <c r="J14" s="72">
        <f>+'22.SSEA'!J6/J10*100</f>
        <v>6.752232142857142</v>
      </c>
      <c r="K14" s="72">
        <f>+'22.SSEA'!K6/K10*100</f>
        <v>7.609384908053266</v>
      </c>
      <c r="L14" s="157">
        <f>+'22.SSEA'!L6/L10*100</f>
        <v>6.679389312977099</v>
      </c>
      <c r="M14" s="157">
        <f>+'22.SSEA'!M6/M10*100</f>
        <v>7.647402218330414</v>
      </c>
      <c r="N14" s="157">
        <f>+'22.SSEA'!N6/N10*100</f>
        <v>6.721763085399449</v>
      </c>
      <c r="O14" s="157">
        <f>+'22.SSEA'!O6/O10*100</f>
        <v>5.693753454947484</v>
      </c>
      <c r="P14" s="157">
        <f>+'22.SSEA'!P6/P10*100</f>
        <v>5.8415268941584735</v>
      </c>
      <c r="Q14" s="157">
        <f>+'22.SSEA'!Q6/Q10*100</f>
        <v>6.862231534834992</v>
      </c>
      <c r="R14" s="157">
        <f>+'22.SSEA'!R6/R10*100</f>
        <v>6.746463547334058</v>
      </c>
      <c r="S14" s="157">
        <f>+'22.SSEA'!S6/S10*100</f>
        <v>8.180894308943088</v>
      </c>
      <c r="T14" s="157">
        <f>+'22.SSEA'!T6/T10*100</f>
        <v>7.359081419624217</v>
      </c>
      <c r="U14" s="157">
        <f>+'22.SSEA'!U6/U10*100</f>
        <v>7.745825602968461</v>
      </c>
      <c r="V14" s="157">
        <v>7.043701799485862</v>
      </c>
      <c r="W14" s="446">
        <f>+'22.SSEA'!W6/W10*100</f>
        <v>6.986027944111776</v>
      </c>
      <c r="X14" s="80"/>
      <c r="Y14" s="80"/>
      <c r="Z14" s="80"/>
      <c r="AA14" s="265">
        <v>7.279090113735783</v>
      </c>
      <c r="AB14" s="445">
        <f>+'22.SSEA'!AB6/AB10*100</f>
        <v>7.2727272727272725</v>
      </c>
      <c r="AC14" s="323"/>
    </row>
    <row r="15" spans="2:29" s="67" customFormat="1" ht="14.25">
      <c r="B15" s="67" t="s">
        <v>78</v>
      </c>
      <c r="D15" s="72">
        <f>+'23.ROW'!D6/D10*100</f>
        <v>3.482009616978942</v>
      </c>
      <c r="E15" s="72">
        <f>+'23.ROW'!E6/E10*100</f>
        <v>5.088596092685143</v>
      </c>
      <c r="F15" s="157">
        <f>+'23.ROW'!F6/F10*100</f>
        <v>4.132465326917634</v>
      </c>
      <c r="G15" s="157">
        <v>3.8002882977329318</v>
      </c>
      <c r="H15" s="72"/>
      <c r="I15" s="72">
        <f>+'23.ROW'!I6/I10*100</f>
        <v>4.813477737665464</v>
      </c>
      <c r="J15" s="72">
        <f>+'23.ROW'!J6/J10*100</f>
        <v>4.575892857142857</v>
      </c>
      <c r="K15" s="72">
        <f>+'23.ROW'!K6/K10*100</f>
        <v>5.7704502219403935</v>
      </c>
      <c r="L15" s="157">
        <f>+'23.ROW'!L6/L10*100</f>
        <v>5.2798982188295165</v>
      </c>
      <c r="M15" s="157">
        <f>+'23.ROW'!M6/M10*100</f>
        <v>4.786923525977817</v>
      </c>
      <c r="N15" s="157">
        <f>+'23.ROW'!N6/N10*100</f>
        <v>3.8567493112947657</v>
      </c>
      <c r="O15" s="157">
        <f>+'23.ROW'!O6/O10*100</f>
        <v>4.090657822001106</v>
      </c>
      <c r="P15" s="157">
        <f>+'23.ROW'!P6/P10*100</f>
        <v>3.8172353961827645</v>
      </c>
      <c r="Q15" s="157">
        <f>+'23.ROW'!Q6/Q10*100</f>
        <v>4.243059193294918</v>
      </c>
      <c r="R15" s="157">
        <f>+'23.ROW'!R6/R10*100</f>
        <v>3.6452665941240476</v>
      </c>
      <c r="S15" s="157">
        <f>+'23.ROW'!S6/S10*100</f>
        <v>3.048780487804878</v>
      </c>
      <c r="T15" s="157">
        <f>+'23.ROW'!T6/T10*100</f>
        <v>4.2797494780793315</v>
      </c>
      <c r="U15" s="157">
        <f>+'23.ROW'!U6/U10*100</f>
        <v>4.0352504638218925</v>
      </c>
      <c r="V15" s="157">
        <v>3.5989717223650386</v>
      </c>
      <c r="W15" s="446">
        <f>+'23.ROW'!W6/W10*100</f>
        <v>3.642714570858283</v>
      </c>
      <c r="X15" s="80"/>
      <c r="Y15" s="80"/>
      <c r="Z15" s="80"/>
      <c r="AA15" s="265">
        <v>3.6395450568678913</v>
      </c>
      <c r="AB15" s="445">
        <f>+'23.ROW'!AB6/AB10*100</f>
        <v>3.7674037674037675</v>
      </c>
      <c r="AC15" s="323"/>
    </row>
    <row r="16" spans="4:29" s="67" customFormat="1" ht="14.25">
      <c r="D16" s="103"/>
      <c r="E16" s="103"/>
      <c r="F16" s="114"/>
      <c r="G16" s="114"/>
      <c r="H16" s="103"/>
      <c r="I16" s="103"/>
      <c r="J16" s="103"/>
      <c r="K16" s="10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483"/>
      <c r="X16" s="80"/>
      <c r="Y16" s="80"/>
      <c r="Z16" s="80"/>
      <c r="AA16" s="452"/>
      <c r="AB16" s="484"/>
      <c r="AC16" s="323"/>
    </row>
    <row r="17" spans="1:29" s="67" customFormat="1" ht="15">
      <c r="A17" s="66" t="s">
        <v>135</v>
      </c>
      <c r="D17" s="103"/>
      <c r="E17" s="103"/>
      <c r="F17" s="114"/>
      <c r="G17" s="114"/>
      <c r="H17" s="103"/>
      <c r="I17" s="103"/>
      <c r="J17" s="103"/>
      <c r="K17" s="10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483"/>
      <c r="X17" s="80"/>
      <c r="Y17" s="80"/>
      <c r="Z17" s="80"/>
      <c r="AA17" s="452"/>
      <c r="AB17" s="484"/>
      <c r="AC17" s="323"/>
    </row>
    <row r="18" spans="1:29" s="67" customFormat="1" ht="14.25" hidden="1">
      <c r="A18" s="49" t="s">
        <v>85</v>
      </c>
      <c r="D18" s="129">
        <f>+'15.Consumer'!D12+'16.Institutional'!D12+'17.Treasury'!D12+'18.Others'!D12</f>
        <v>2056</v>
      </c>
      <c r="E18" s="129">
        <f>+'15.Consumer'!E12+'16.Institutional'!E12+'17.Treasury'!E12+'18.Others'!E12</f>
        <v>2064</v>
      </c>
      <c r="F18" s="158">
        <f>+'15.Consumer'!F12+'16.Institutional'!F12+'17.Treasury'!F12+'18.Others'!F12</f>
        <v>2650</v>
      </c>
      <c r="G18" s="158">
        <v>0</v>
      </c>
      <c r="H18" s="129"/>
      <c r="I18" s="129">
        <f>+'15.Consumer'!I12+'16.Institutional'!I12+'17.Treasury'!I12+'18.Others'!I12</f>
        <v>456</v>
      </c>
      <c r="J18" s="129">
        <f>+'15.Consumer'!J12+'16.Institutional'!J12+'17.Treasury'!J12+'18.Others'!J12</f>
        <v>552</v>
      </c>
      <c r="K18" s="129">
        <f>+'15.Consumer'!K12+'16.Institutional'!K12+'17.Treasury'!K12+'18.Others'!K12</f>
        <v>563</v>
      </c>
      <c r="L18" s="158">
        <f>+'15.Consumer'!L12+'16.Institutional'!L12+'17.Treasury'!L12+'18.Others'!L12</f>
        <v>493</v>
      </c>
      <c r="M18" s="158">
        <f>+'15.Consumer'!M12+'16.Institutional'!M12+'17.Treasury'!M12+'18.Others'!M12</f>
        <v>532</v>
      </c>
      <c r="N18" s="158">
        <f>+'15.Consumer'!N12+'16.Institutional'!N12+'17.Treasury'!N12+'18.Others'!N12</f>
        <v>718</v>
      </c>
      <c r="O18" s="158">
        <f>+'15.Consumer'!O12+'16.Institutional'!O12+'17.Treasury'!O12+'18.Others'!O12</f>
        <v>722</v>
      </c>
      <c r="P18" s="158">
        <f>+'15.Consumer'!P12+'16.Institutional'!P12+'17.Treasury'!P12+'18.Others'!P12</f>
        <v>678</v>
      </c>
      <c r="Q18" s="158">
        <f>+'15.Consumer'!Q12+'16.Institutional'!Q12+'17.Treasury'!Q12+'18.Others'!Q12</f>
        <v>807</v>
      </c>
      <c r="R18" s="158">
        <f>+'15.Consumer'!R12+'16.Institutional'!R12+'17.Treasury'!R12+'18.Others'!R12</f>
        <v>0</v>
      </c>
      <c r="S18" s="158">
        <f>+'15.Consumer'!S12+'16.Institutional'!S12+'17.Treasury'!S12+'18.Others'!S12</f>
        <v>0</v>
      </c>
      <c r="T18" s="158"/>
      <c r="U18" s="158"/>
      <c r="V18" s="158">
        <v>-170</v>
      </c>
      <c r="W18" s="485">
        <f>+'15.Consumer'!W12+'16.Institutional'!W12+'17.Treasury'!W12+'18.Others'!W12</f>
        <v>-170</v>
      </c>
      <c r="X18" s="80"/>
      <c r="Y18" s="80"/>
      <c r="Z18" s="80"/>
      <c r="AA18" s="486">
        <v>0</v>
      </c>
      <c r="AB18" s="487">
        <f>+'15.Consumer'!AB12+'16.Institutional'!AB12+'17.Treasury'!AB12+'18.Others'!AB12</f>
        <v>0</v>
      </c>
      <c r="AC18" s="323"/>
    </row>
    <row r="19" spans="2:29" s="67" customFormat="1" ht="14.25" hidden="1">
      <c r="B19" s="67" t="s">
        <v>391</v>
      </c>
      <c r="D19" s="135">
        <f>+'15.Consumer'!D12/D18*100</f>
        <v>32.68482490272373</v>
      </c>
      <c r="E19" s="135">
        <f>+'15.Consumer'!E12/E18*100</f>
        <v>27.71317829457364</v>
      </c>
      <c r="F19" s="157">
        <f>+'15.Consumer'!F12/F18*100</f>
        <v>17.28301886792453</v>
      </c>
      <c r="G19" s="157" t="e">
        <v>#DIV/0!</v>
      </c>
      <c r="H19" s="72"/>
      <c r="I19" s="135">
        <f>+'15.Consumer'!I12/I18*100</f>
        <v>31.140350877192986</v>
      </c>
      <c r="J19" s="135">
        <f>+'15.Consumer'!J12/J18*100</f>
        <v>23.91304347826087</v>
      </c>
      <c r="K19" s="135">
        <f>+'15.Consumer'!K12/K18*100</f>
        <v>31.08348134991119</v>
      </c>
      <c r="L19" s="157">
        <f>+'15.Consumer'!L12/L18*100</f>
        <v>25.15212981744422</v>
      </c>
      <c r="M19" s="157">
        <f>+'15.Consumer'!M12/M18*100</f>
        <v>24.62406015037594</v>
      </c>
      <c r="N19" s="157">
        <f>+'15.Consumer'!N12/N18*100</f>
        <v>15.87743732590529</v>
      </c>
      <c r="O19" s="157">
        <f>+'15.Consumer'!O12/O18*100</f>
        <v>15.23545706371191</v>
      </c>
      <c r="P19" s="157">
        <f>+'15.Consumer'!P12/P18*100</f>
        <v>15.191740412979351</v>
      </c>
      <c r="Q19" s="157">
        <f>+'15.Consumer'!Q12/Q18*100</f>
        <v>14.12639405204461</v>
      </c>
      <c r="R19" s="157" t="e">
        <f>+'15.Consumer'!R12/R18*100</f>
        <v>#DIV/0!</v>
      </c>
      <c r="S19" s="157" t="e">
        <f>+'15.Consumer'!S12/S18*100</f>
        <v>#DIV/0!</v>
      </c>
      <c r="T19" s="157"/>
      <c r="U19" s="157"/>
      <c r="V19" s="157">
        <v>0</v>
      </c>
      <c r="W19" s="446">
        <f>+'15.Consumer'!W12/W18*100</f>
        <v>0</v>
      </c>
      <c r="X19" s="80"/>
      <c r="Y19" s="80"/>
      <c r="Z19" s="80"/>
      <c r="AA19" s="265" t="e">
        <v>#DIV/0!</v>
      </c>
      <c r="AB19" s="445" t="e">
        <f>+'15.Consumer'!AB12/AB18*100</f>
        <v>#DIV/0!</v>
      </c>
      <c r="AC19" s="323"/>
    </row>
    <row r="20" spans="2:29" s="67" customFormat="1" ht="14.25" hidden="1">
      <c r="B20" s="67" t="s">
        <v>133</v>
      </c>
      <c r="D20" s="135">
        <f>+'16.Institutional'!D12/D18*100</f>
        <v>48.10311284046693</v>
      </c>
      <c r="E20" s="135">
        <f>+'16.Institutional'!E12/E18*100</f>
        <v>47.189922480620154</v>
      </c>
      <c r="F20" s="157">
        <f>+'16.Institutional'!F12/F18*100</f>
        <v>51.320754716981135</v>
      </c>
      <c r="G20" s="157" t="e">
        <v>#DIV/0!</v>
      </c>
      <c r="H20" s="72"/>
      <c r="I20" s="135">
        <f>+'16.Institutional'!I12/I18*100</f>
        <v>57.23684210526315</v>
      </c>
      <c r="J20" s="135">
        <f>+'16.Institutional'!J12/J18*100</f>
        <v>48.007246376811594</v>
      </c>
      <c r="K20" s="135">
        <f>+'16.Institutional'!K12/K18*100</f>
        <v>53.46358792184724</v>
      </c>
      <c r="L20" s="157">
        <f>+'16.Institutional'!L12/L18*100</f>
        <v>29.61460446247465</v>
      </c>
      <c r="M20" s="157">
        <f>+'16.Institutional'!M12/M18*100</f>
        <v>39.097744360902254</v>
      </c>
      <c r="N20" s="157">
        <f>+'16.Institutional'!N12/N18*100</f>
        <v>55.84958217270195</v>
      </c>
      <c r="O20" s="157">
        <f>+'16.Institutional'!O12/O18*100</f>
        <v>56.78670360110804</v>
      </c>
      <c r="P20" s="157">
        <f>+'16.Institutional'!P12/P18*100</f>
        <v>50.29498525073747</v>
      </c>
      <c r="Q20" s="157">
        <f>+'16.Institutional'!Q12/Q18*100</f>
        <v>64.80793060718712</v>
      </c>
      <c r="R20" s="157" t="e">
        <f>+'16.Institutional'!R12/R18*100</f>
        <v>#DIV/0!</v>
      </c>
      <c r="S20" s="157" t="e">
        <f>+'16.Institutional'!S12/S18*100</f>
        <v>#DIV/0!</v>
      </c>
      <c r="T20" s="157"/>
      <c r="U20" s="157"/>
      <c r="V20" s="157">
        <v>0</v>
      </c>
      <c r="W20" s="446">
        <f>+'16.Institutional'!W12/W18*100</f>
        <v>0</v>
      </c>
      <c r="X20" s="80"/>
      <c r="Y20" s="80"/>
      <c r="Z20" s="80"/>
      <c r="AA20" s="265" t="e">
        <v>#DIV/0!</v>
      </c>
      <c r="AB20" s="445" t="e">
        <f>+'16.Institutional'!AB12/AB18*100</f>
        <v>#DIV/0!</v>
      </c>
      <c r="AC20" s="323"/>
    </row>
    <row r="21" spans="2:29" s="67" customFormat="1" ht="14.25" hidden="1">
      <c r="B21" s="67" t="s">
        <v>337</v>
      </c>
      <c r="D21" s="135">
        <f>+'17.Treasury'!D12/D18*100</f>
        <v>10.408560311284047</v>
      </c>
      <c r="E21" s="135">
        <f>+'17.Treasury'!E12/E18*100</f>
        <v>35.02906976744186</v>
      </c>
      <c r="F21" s="157">
        <f>+'17.Treasury'!F12/F18*100</f>
        <v>27.660377358490567</v>
      </c>
      <c r="G21" s="157" t="e">
        <v>#DIV/0!</v>
      </c>
      <c r="H21" s="72"/>
      <c r="I21" s="135">
        <f>+'17.Treasury'!I12/I18*100</f>
        <v>60.30701754385965</v>
      </c>
      <c r="J21" s="135">
        <f>+'17.Treasury'!J12/J18*100</f>
        <v>28.442028985507246</v>
      </c>
      <c r="K21" s="135">
        <f>+'17.Treasury'!K12/K18*100</f>
        <v>25.044404973357015</v>
      </c>
      <c r="L21" s="157">
        <f>+'17.Treasury'!L12/L18*100</f>
        <v>30.425963488843816</v>
      </c>
      <c r="M21" s="157">
        <f>+'17.Treasury'!M12/M18*100</f>
        <v>44.92481203007519</v>
      </c>
      <c r="N21" s="157">
        <f>+'17.Treasury'!N12/N18*100</f>
        <v>31.894150417827298</v>
      </c>
      <c r="O21" s="157">
        <f>+'17.Treasury'!O12/O18*100</f>
        <v>28.80886426592798</v>
      </c>
      <c r="P21" s="157">
        <f>+'17.Treasury'!P12/P18*100</f>
        <v>8.4070796460177</v>
      </c>
      <c r="Q21" s="157">
        <f>+'17.Treasury'!Q12/Q18*100</f>
        <v>20.941759603469638</v>
      </c>
      <c r="R21" s="157" t="e">
        <f>+'17.Treasury'!R12/R18*100</f>
        <v>#DIV/0!</v>
      </c>
      <c r="S21" s="157" t="e">
        <f>+'17.Treasury'!S12/S18*100</f>
        <v>#DIV/0!</v>
      </c>
      <c r="T21" s="157"/>
      <c r="U21" s="157"/>
      <c r="V21" s="157">
        <v>99.41176470588235</v>
      </c>
      <c r="W21" s="446">
        <f>+'17.Treasury'!W12/W18*100</f>
        <v>99.41176470588235</v>
      </c>
      <c r="X21" s="80"/>
      <c r="Y21" s="80"/>
      <c r="Z21" s="80"/>
      <c r="AA21" s="265" t="e">
        <v>#DIV/0!</v>
      </c>
      <c r="AB21" s="445" t="e">
        <f>+'17.Treasury'!AB12/AB18*100</f>
        <v>#DIV/0!</v>
      </c>
      <c r="AC21" s="323"/>
    </row>
    <row r="22" spans="2:29" s="67" customFormat="1" ht="14.25" hidden="1">
      <c r="B22" s="67" t="s">
        <v>38</v>
      </c>
      <c r="D22" s="135">
        <f>+'18.Others'!D12/D18*100</f>
        <v>8.803501945525293</v>
      </c>
      <c r="E22" s="135">
        <f>+'18.Others'!E12/E18*100</f>
        <v>-9.932170542635658</v>
      </c>
      <c r="F22" s="157">
        <f>+'18.Others'!F12/F18*100</f>
        <v>3.735849056603774</v>
      </c>
      <c r="G22" s="157" t="e">
        <v>#DIV/0!</v>
      </c>
      <c r="H22" s="135"/>
      <c r="I22" s="135">
        <f>+'18.Others'!I12/I18*100</f>
        <v>-48.68421052631579</v>
      </c>
      <c r="J22" s="135">
        <f>+'18.Others'!J12/J18*100</f>
        <v>-0.36231884057971014</v>
      </c>
      <c r="K22" s="135">
        <f>+'18.Others'!K12/K18*100</f>
        <v>-9.591474245115453</v>
      </c>
      <c r="L22" s="157">
        <f>+'18.Others'!L12/L18*100</f>
        <v>14.807302231237324</v>
      </c>
      <c r="M22" s="157">
        <f>+'18.Others'!M12/M18*100</f>
        <v>-8.646616541353383</v>
      </c>
      <c r="N22" s="157">
        <f>+'18.Others'!N12/N18*100</f>
        <v>-3.6211699164345403</v>
      </c>
      <c r="O22" s="157">
        <f>+'18.Others'!O12/O18*100</f>
        <v>-0.8310249307479225</v>
      </c>
      <c r="P22" s="157">
        <f>+'18.Others'!P12/P18*100</f>
        <v>26.10619469026549</v>
      </c>
      <c r="Q22" s="157">
        <f>+'18.Others'!Q12/Q18*100</f>
        <v>0.12391573729863693</v>
      </c>
      <c r="R22" s="157" t="e">
        <f>+'18.Others'!R12/R18*100</f>
        <v>#DIV/0!</v>
      </c>
      <c r="S22" s="157" t="e">
        <f>+'18.Others'!S12/S18*100</f>
        <v>#DIV/0!</v>
      </c>
      <c r="T22" s="157"/>
      <c r="U22" s="157"/>
      <c r="V22" s="157">
        <v>0.5882352941176471</v>
      </c>
      <c r="W22" s="446">
        <f>+'18.Others'!W12/W18*100</f>
        <v>0.5882352941176471</v>
      </c>
      <c r="X22" s="80"/>
      <c r="Y22" s="80"/>
      <c r="Z22" s="80"/>
      <c r="AA22" s="265" t="e">
        <v>#DIV/0!</v>
      </c>
      <c r="AB22" s="445" t="e">
        <f>+'18.Others'!AB12/AB18*100</f>
        <v>#DIV/0!</v>
      </c>
      <c r="AC22" s="323"/>
    </row>
    <row r="23" spans="1:29" s="67" customFormat="1" ht="14.25">
      <c r="A23" s="58" t="s">
        <v>84</v>
      </c>
      <c r="D23" s="129">
        <f>+'19.S''pore'!D12+'20.HK'!D12+'21.GreaterChina'!D12+'22.SSEA'!D12+'23.ROW'!D12</f>
        <v>2056</v>
      </c>
      <c r="E23" s="129">
        <f>+'19.S''pore'!E12+'20.HK'!E12+'21.GreaterChina'!E12+'22.SSEA'!E12+'23.ROW'!E12</f>
        <v>2064</v>
      </c>
      <c r="F23" s="158">
        <f>+'19.S''pore'!F12+'20.HK'!F12+'21.GreaterChina'!F12+'22.SSEA'!F12+'23.ROW'!F12</f>
        <v>2650</v>
      </c>
      <c r="G23" s="158">
        <v>3035</v>
      </c>
      <c r="H23" s="129"/>
      <c r="I23" s="129">
        <f>+'19.S''pore'!I12+'20.HK'!I12+'21.GreaterChina'!I12+'22.SSEA'!I12+'23.ROW'!I12</f>
        <v>456</v>
      </c>
      <c r="J23" s="129">
        <f>+'19.S''pore'!J12+'20.HK'!J12+'21.GreaterChina'!J12+'22.SSEA'!J12+'23.ROW'!J12</f>
        <v>552</v>
      </c>
      <c r="K23" s="129">
        <f>+'19.S''pore'!K12+'20.HK'!K12+'21.GreaterChina'!K12+'22.SSEA'!K12+'23.ROW'!K12</f>
        <v>563</v>
      </c>
      <c r="L23" s="158">
        <f>+'19.S''pore'!L12+'20.HK'!L12+'21.GreaterChina'!L12+'22.SSEA'!L12+'23.ROW'!L12</f>
        <v>493</v>
      </c>
      <c r="M23" s="158">
        <f>+'19.S''pore'!M12+'20.HK'!M12+'21.GreaterChina'!M12+'22.SSEA'!M12+'23.ROW'!M12</f>
        <v>532</v>
      </c>
      <c r="N23" s="158">
        <f>+'19.S''pore'!N12+'20.HK'!N12+'21.GreaterChina'!N12+'22.SSEA'!N12+'23.ROW'!N12</f>
        <v>718</v>
      </c>
      <c r="O23" s="158">
        <f>+'19.S''pore'!O12+'20.HK'!O12+'21.GreaterChina'!O12+'22.SSEA'!O12+'23.ROW'!O12</f>
        <v>722</v>
      </c>
      <c r="P23" s="158">
        <f>+'19.S''pore'!P12+'20.HK'!P12+'21.GreaterChina'!P12+'22.SSEA'!P12+'23.ROW'!P12</f>
        <v>678</v>
      </c>
      <c r="Q23" s="158">
        <f>+'19.S''pore'!Q12+'20.HK'!Q12+'21.GreaterChina'!Q12+'22.SSEA'!Q12+'23.ROW'!Q12</f>
        <v>807</v>
      </c>
      <c r="R23" s="158">
        <f>+'19.S''pore'!R12+'20.HK'!R12+'21.GreaterChina'!R12+'22.SSEA'!R12+'23.ROW'!R12</f>
        <v>735</v>
      </c>
      <c r="S23" s="158">
        <f>+'19.S''pore'!S12+'20.HK'!S12+'21.GreaterChina'!S12+'22.SSEA'!S12+'23.ROW'!S12</f>
        <v>762</v>
      </c>
      <c r="T23" s="158">
        <f>+'19.S''pore'!T12+'20.HK'!T12+'21.GreaterChina'!T12+'22.SSEA'!T12+'23.ROW'!T12</f>
        <v>731</v>
      </c>
      <c r="U23" s="158">
        <f>+'19.S''pore'!U12+'20.HK'!U12+'21.GreaterChina'!U12+'22.SSEA'!U12+'23.ROW'!U12</f>
        <v>933</v>
      </c>
      <c r="V23" s="491">
        <v>810</v>
      </c>
      <c r="W23" s="502">
        <f>+'19.S''pore'!W12+'20.HK'!W12+'21.GreaterChina'!W12+'22.SSEA'!W12+'23.ROW'!W12</f>
        <v>856</v>
      </c>
      <c r="X23" s="492"/>
      <c r="Y23" s="492"/>
      <c r="Z23" s="492"/>
      <c r="AA23" s="491">
        <v>2304</v>
      </c>
      <c r="AB23" s="503">
        <f>+'19.S''pore'!AB12+'20.HK'!AB12+'21.GreaterChina'!AB12+'22.SSEA'!AB12+'23.ROW'!AB12</f>
        <v>2599</v>
      </c>
      <c r="AC23" s="323"/>
    </row>
    <row r="24" spans="2:29" s="67" customFormat="1" ht="14.25">
      <c r="B24" s="67" t="s">
        <v>51</v>
      </c>
      <c r="D24" s="72">
        <f>+'19.S''pore'!D12/D23*100</f>
        <v>65.36964980544747</v>
      </c>
      <c r="E24" s="72">
        <f>+'19.S''pore'!E12/E23*100</f>
        <v>57.46124031007752</v>
      </c>
      <c r="F24" s="157">
        <f>+'19.S''pore'!F12/F23*100</f>
        <v>63.698113207547166</v>
      </c>
      <c r="G24" s="157">
        <v>61.84514003294893</v>
      </c>
      <c r="H24" s="72"/>
      <c r="I24" s="72">
        <f>+'19.S''pore'!I12/I23*100</f>
        <v>56.79824561403509</v>
      </c>
      <c r="J24" s="72">
        <f>+'19.S''pore'!J12/J23*100</f>
        <v>58.69565217391305</v>
      </c>
      <c r="K24" s="72">
        <f>+'19.S''pore'!K12/K23*100</f>
        <v>47.60213143872114</v>
      </c>
      <c r="L24" s="157">
        <f>+'19.S''pore'!L12/L23*100</f>
        <v>67.95131845841786</v>
      </c>
      <c r="M24" s="157">
        <f>+'19.S''pore'!M12/M23*100</f>
        <v>46.804511278195484</v>
      </c>
      <c r="N24" s="157">
        <f>+'19.S''pore'!N12/N23*100</f>
        <v>74.93036211699165</v>
      </c>
      <c r="O24" s="157">
        <f>+'19.S''pore'!O12/O23*100</f>
        <v>59.556786703601105</v>
      </c>
      <c r="P24" s="157">
        <f>+'19.S''pore'!P12/P23*100</f>
        <v>69.46902654867256</v>
      </c>
      <c r="Q24" s="157">
        <f>+'19.S''pore'!Q12/Q23*100</f>
        <v>54.770755885997524</v>
      </c>
      <c r="R24" s="157">
        <f>+'19.S''pore'!R12/R23*100</f>
        <v>62.44897959183674</v>
      </c>
      <c r="S24" s="157">
        <f>+'19.S''pore'!S12/S23*100</f>
        <v>66.40419947506561</v>
      </c>
      <c r="T24" s="157">
        <f>+'19.S''pore'!T12/T23*100</f>
        <v>64.29548563611492</v>
      </c>
      <c r="U24" s="157">
        <f>+'19.S''pore'!U12/U23*100</f>
        <v>58.62808145766345</v>
      </c>
      <c r="V24" s="157">
        <v>57.03703703703704</v>
      </c>
      <c r="W24" s="446">
        <f>+'19.S''pore'!W12/W23*100</f>
        <v>62.5</v>
      </c>
      <c r="X24" s="80"/>
      <c r="Y24" s="80"/>
      <c r="Z24" s="80"/>
      <c r="AA24" s="265">
        <v>61.067708333333336</v>
      </c>
      <c r="AB24" s="445">
        <f>+'19.S''pore'!AB12/AB23*100</f>
        <v>59.407464409388226</v>
      </c>
      <c r="AC24" s="323"/>
    </row>
    <row r="25" spans="2:29" s="67" customFormat="1" ht="14.25">
      <c r="B25" s="67" t="s">
        <v>52</v>
      </c>
      <c r="D25" s="72">
        <f>+'20.HK'!D12/D23*100</f>
        <v>18.96887159533074</v>
      </c>
      <c r="E25" s="72">
        <f>+'20.HK'!E12/E23*100</f>
        <v>22.48062015503876</v>
      </c>
      <c r="F25" s="157">
        <f>+'20.HK'!F12/F23*100</f>
        <v>21.849056603773583</v>
      </c>
      <c r="G25" s="157">
        <v>18.813838550247116</v>
      </c>
      <c r="H25" s="72"/>
      <c r="I25" s="72">
        <f>+'20.HK'!I12/I23*100</f>
        <v>20.614035087719298</v>
      </c>
      <c r="J25" s="72">
        <f>+'20.HK'!J12/J23*100</f>
        <v>17.934782608695652</v>
      </c>
      <c r="K25" s="72">
        <f>+'20.HK'!K12/K23*100</f>
        <v>25.399644760213143</v>
      </c>
      <c r="L25" s="157">
        <f>+'20.HK'!L12/L23*100</f>
        <v>25.963488843813387</v>
      </c>
      <c r="M25" s="157">
        <f>+'20.HK'!M12/M23*100</f>
        <v>33.83458646616541</v>
      </c>
      <c r="N25" s="157">
        <f>+'20.HK'!N12/N23*100</f>
        <v>9.052924791086351</v>
      </c>
      <c r="O25" s="157">
        <f>+'20.HK'!O12/O23*100</f>
        <v>26.31578947368421</v>
      </c>
      <c r="P25" s="157">
        <f>+'20.HK'!P12/P23*100</f>
        <v>21.238938053097346</v>
      </c>
      <c r="Q25" s="157">
        <f>+'20.HK'!Q12/Q23*100</f>
        <v>23.543990086741015</v>
      </c>
      <c r="R25" s="157">
        <f>+'20.HK'!R12/R23*100</f>
        <v>19.45578231292517</v>
      </c>
      <c r="S25" s="157">
        <f>+'20.HK'!S12/S23*100</f>
        <v>14.173228346456693</v>
      </c>
      <c r="T25" s="157">
        <f>+'20.HK'!T12/T23*100</f>
        <v>17.783857729138166</v>
      </c>
      <c r="U25" s="157">
        <f>+'20.HK'!U12/U23*100</f>
        <v>20.364415862808148</v>
      </c>
      <c r="V25" s="157">
        <v>21.85185185185185</v>
      </c>
      <c r="W25" s="446">
        <f>+'20.HK'!W12/W23*100</f>
        <v>21.845794392523366</v>
      </c>
      <c r="X25" s="80"/>
      <c r="Y25" s="80"/>
      <c r="Z25" s="80"/>
      <c r="AA25" s="265">
        <v>19.140625</v>
      </c>
      <c r="AB25" s="445">
        <f>+'20.HK'!AB12/AB23*100</f>
        <v>21.31589072720277</v>
      </c>
      <c r="AC25" s="323"/>
    </row>
    <row r="26" spans="2:29" s="67" customFormat="1" ht="14.25">
      <c r="B26" s="67" t="s">
        <v>76</v>
      </c>
      <c r="D26" s="72">
        <f>+'21.GreaterChina'!D12/D23*100</f>
        <v>5.058365758754864</v>
      </c>
      <c r="E26" s="72">
        <f>+'21.GreaterChina'!E12/E23*100</f>
        <v>3.2945736434108532</v>
      </c>
      <c r="F26" s="157">
        <f>+'21.GreaterChina'!F12/F23*100</f>
        <v>1.7735849056603774</v>
      </c>
      <c r="G26" s="157">
        <v>5.864909390444811</v>
      </c>
      <c r="H26" s="72"/>
      <c r="I26" s="72">
        <f>+'21.GreaterChina'!I12/I23*100</f>
        <v>8.552631578947368</v>
      </c>
      <c r="J26" s="72">
        <f>+'21.GreaterChina'!J12/J23*100</f>
        <v>3.804347826086957</v>
      </c>
      <c r="K26" s="72">
        <f>+'21.GreaterChina'!K12/K23*100</f>
        <v>3.7300177619893424</v>
      </c>
      <c r="L26" s="157">
        <f>+'21.GreaterChina'!L12/L23*100</f>
        <v>-2.636916835699797</v>
      </c>
      <c r="M26" s="157">
        <f>+'21.GreaterChina'!M12/M23*100</f>
        <v>5.639097744360902</v>
      </c>
      <c r="N26" s="157">
        <f>+'21.GreaterChina'!N12/N23*100</f>
        <v>1.6713091922005572</v>
      </c>
      <c r="O26" s="157">
        <f>+'21.GreaterChina'!O12/O23*100</f>
        <v>2.7700831024930745</v>
      </c>
      <c r="P26" s="157">
        <f>+'21.GreaterChina'!P12/P23*100</f>
        <v>-2.2123893805309733</v>
      </c>
      <c r="Q26" s="157">
        <f>+'21.GreaterChina'!Q12/Q23*100</f>
        <v>6.567534076827757</v>
      </c>
      <c r="R26" s="157">
        <f>+'21.GreaterChina'!R12/R23*100</f>
        <v>5.850340136054422</v>
      </c>
      <c r="S26" s="157">
        <f>+'21.GreaterChina'!S12/S23*100</f>
        <v>6.036745406824147</v>
      </c>
      <c r="T26" s="157">
        <f>+'21.GreaterChina'!T12/T23*100</f>
        <v>4.924760601915184</v>
      </c>
      <c r="U26" s="157">
        <f>+'21.GreaterChina'!U12/U23*100</f>
        <v>5.894962486602358</v>
      </c>
      <c r="V26" s="157">
        <v>8.271604938271606</v>
      </c>
      <c r="W26" s="446">
        <f>+'21.GreaterChina'!W12/W23*100</f>
        <v>1.2850467289719625</v>
      </c>
      <c r="X26" s="80"/>
      <c r="Y26" s="80"/>
      <c r="Z26" s="80"/>
      <c r="AA26" s="265">
        <v>6.163194444444445</v>
      </c>
      <c r="AB26" s="445">
        <f>+'21.GreaterChina'!AB12/AB23*100</f>
        <v>5.117352828010773</v>
      </c>
      <c r="AC26" s="323"/>
    </row>
    <row r="27" spans="2:29" s="67" customFormat="1" ht="14.25">
      <c r="B27" s="67" t="s">
        <v>96</v>
      </c>
      <c r="D27" s="72">
        <f>+'22.SSEA'!D12/D23*100</f>
        <v>7.392996108949417</v>
      </c>
      <c r="E27" s="72">
        <f>+'22.SSEA'!E12/E23*100</f>
        <v>10.949612403100776</v>
      </c>
      <c r="F27" s="157">
        <f>+'22.SSEA'!F12/F23*100</f>
        <v>7.660377358490567</v>
      </c>
      <c r="G27" s="157">
        <v>9.390444810543658</v>
      </c>
      <c r="H27" s="72"/>
      <c r="I27" s="72">
        <f>+'22.SSEA'!I12/I23*100</f>
        <v>13.815789473684212</v>
      </c>
      <c r="J27" s="72">
        <f>+'22.SSEA'!J12/J23*100</f>
        <v>10.507246376811594</v>
      </c>
      <c r="K27" s="72">
        <f>+'22.SSEA'!K12/K23*100</f>
        <v>12.433392539964476</v>
      </c>
      <c r="L27" s="157">
        <f>+'22.SSEA'!L12/L23*100</f>
        <v>7.099391480730223</v>
      </c>
      <c r="M27" s="157">
        <f>+'22.SSEA'!M12/M23*100</f>
        <v>11.654135338345863</v>
      </c>
      <c r="N27" s="157">
        <f>+'22.SSEA'!N12/N23*100</f>
        <v>7.66016713091922</v>
      </c>
      <c r="O27" s="157">
        <f>+'22.SSEA'!O12/O23*100</f>
        <v>4.7091412742382275</v>
      </c>
      <c r="P27" s="157">
        <f>+'22.SSEA'!P12/P23*100</f>
        <v>7.669616519174041</v>
      </c>
      <c r="Q27" s="157">
        <f>+'22.SSEA'!Q12/Q23*100</f>
        <v>9.293680297397769</v>
      </c>
      <c r="R27" s="157">
        <f>+'22.SSEA'!R12/R23*100</f>
        <v>8.435374149659863</v>
      </c>
      <c r="S27" s="157">
        <f>+'22.SSEA'!S12/S23*100</f>
        <v>11.548556430446194</v>
      </c>
      <c r="T27" s="157">
        <f>+'22.SSEA'!T12/T23*100</f>
        <v>8.207934336525307</v>
      </c>
      <c r="U27" s="157">
        <f>+'22.SSEA'!U12/U23*100</f>
        <v>10.289389067524116</v>
      </c>
      <c r="V27" s="157">
        <v>7.28395061728395</v>
      </c>
      <c r="W27" s="446">
        <f>+'22.SSEA'!W12/W23*100</f>
        <v>8.177570093457943</v>
      </c>
      <c r="X27" s="80"/>
      <c r="Y27" s="80"/>
      <c r="Z27" s="80"/>
      <c r="AA27" s="265">
        <v>9.765625</v>
      </c>
      <c r="AB27" s="445">
        <f>+'22.SSEA'!AB12/AB23*100</f>
        <v>8.65717583686033</v>
      </c>
      <c r="AC27" s="323"/>
    </row>
    <row r="28" spans="2:29" s="67" customFormat="1" ht="14.25">
      <c r="B28" s="67" t="s">
        <v>78</v>
      </c>
      <c r="D28" s="72">
        <f>+'23.ROW'!D12/D23*100</f>
        <v>3.2101167315175094</v>
      </c>
      <c r="E28" s="72">
        <f>+'23.ROW'!E12/E23*100</f>
        <v>5.813953488372093</v>
      </c>
      <c r="F28" s="157">
        <f>+'23.ROW'!F12/F23*100</f>
        <v>5.018867924528301</v>
      </c>
      <c r="G28" s="157">
        <v>4.085667215815486</v>
      </c>
      <c r="H28" s="72"/>
      <c r="I28" s="72">
        <f>+'23.ROW'!I12/I23*100</f>
        <v>0.21929824561403508</v>
      </c>
      <c r="J28" s="72">
        <f>+'23.ROW'!J12/J23*100</f>
        <v>9.057971014492754</v>
      </c>
      <c r="K28" s="72">
        <f>+'23.ROW'!K12/K23*100</f>
        <v>10.8348134991119</v>
      </c>
      <c r="L28" s="157">
        <f>+'23.ROW'!L12/L23*100</f>
        <v>1.6227180527383367</v>
      </c>
      <c r="M28" s="157">
        <f>+'23.ROW'!M12/M23*100</f>
        <v>2.0676691729323307</v>
      </c>
      <c r="N28" s="157">
        <f>+'23.ROW'!N12/N23*100</f>
        <v>6.685236768802229</v>
      </c>
      <c r="O28" s="157">
        <f>+'23.ROW'!O12/O23*100</f>
        <v>6.64819944598338</v>
      </c>
      <c r="P28" s="157">
        <f>+'23.ROW'!P12/P23*100</f>
        <v>3.8348082595870205</v>
      </c>
      <c r="Q28" s="157">
        <f>+'23.ROW'!Q12/Q23*100</f>
        <v>5.8240396530359355</v>
      </c>
      <c r="R28" s="157">
        <f>+'23.ROW'!R12/R23*100</f>
        <v>3.8095238095238098</v>
      </c>
      <c r="S28" s="157">
        <f>+'23.ROW'!S12/S23*100</f>
        <v>1.837270341207349</v>
      </c>
      <c r="T28" s="157">
        <f>+'23.ROW'!T12/T23*100</f>
        <v>4.7879616963064295</v>
      </c>
      <c r="U28" s="157">
        <f>+'23.ROW'!U12/U23*100</f>
        <v>4.823151125401929</v>
      </c>
      <c r="V28" s="157">
        <v>5.555555555555555</v>
      </c>
      <c r="W28" s="446">
        <f>+'23.ROW'!W12/W23*100</f>
        <v>6.191588785046729</v>
      </c>
      <c r="X28" s="80"/>
      <c r="Y28" s="80"/>
      <c r="Z28" s="80"/>
      <c r="AA28" s="265">
        <v>3.8628472222222223</v>
      </c>
      <c r="AB28" s="445">
        <f>+'23.ROW'!AB12/AB23*100</f>
        <v>5.502116198537899</v>
      </c>
      <c r="AC28" s="323"/>
    </row>
    <row r="29" spans="4:29" s="67" customFormat="1" ht="14.25">
      <c r="D29" s="103"/>
      <c r="E29" s="103"/>
      <c r="F29" s="114"/>
      <c r="G29" s="114"/>
      <c r="H29" s="103"/>
      <c r="I29" s="103"/>
      <c r="J29" s="103"/>
      <c r="K29" s="103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446"/>
      <c r="X29" s="80"/>
      <c r="Y29" s="80"/>
      <c r="Z29" s="80"/>
      <c r="AA29" s="265"/>
      <c r="AB29" s="445"/>
      <c r="AC29" s="323"/>
    </row>
    <row r="30" spans="1:29" s="67" customFormat="1" ht="15">
      <c r="A30" s="66" t="s">
        <v>136</v>
      </c>
      <c r="D30" s="103"/>
      <c r="E30" s="103"/>
      <c r="F30" s="114"/>
      <c r="G30" s="114"/>
      <c r="H30" s="103"/>
      <c r="I30" s="103"/>
      <c r="J30" s="103"/>
      <c r="K30" s="103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483"/>
      <c r="X30" s="80"/>
      <c r="Y30" s="80"/>
      <c r="Z30" s="80"/>
      <c r="AA30" s="452"/>
      <c r="AB30" s="484"/>
      <c r="AC30" s="323"/>
    </row>
    <row r="31" spans="1:29" s="67" customFormat="1" ht="14.25">
      <c r="A31" s="49" t="s">
        <v>85</v>
      </c>
      <c r="D31" s="129">
        <f>+'15.Consumer'!D15+'16.Institutional'!D15+'17.Treasury'!D15+'18.Others'!D15</f>
        <v>248871</v>
      </c>
      <c r="E31" s="129">
        <f>+'15.Consumer'!E15+'16.Institutional'!E15+'17.Treasury'!E15+'18.Others'!E15</f>
        <v>252797</v>
      </c>
      <c r="F31" s="158">
        <f>+'15.Consumer'!F15+'16.Institutional'!F15+'17.Treasury'!F15+'18.Others'!F15</f>
        <v>278908</v>
      </c>
      <c r="G31" s="158">
        <v>336045</v>
      </c>
      <c r="H31" s="129"/>
      <c r="I31" s="129">
        <f>+'15.Consumer'!I15+'16.Institutional'!I15+'17.Treasury'!I15+'18.Others'!I15</f>
        <v>267405</v>
      </c>
      <c r="J31" s="129">
        <f>+'15.Consumer'!J15+'16.Institutional'!J15+'17.Treasury'!J15+'18.Others'!J15</f>
        <v>257101</v>
      </c>
      <c r="K31" s="129">
        <f>+'15.Consumer'!K15+'16.Institutional'!K15+'17.Treasury'!K15+'18.Others'!K15</f>
        <v>253623</v>
      </c>
      <c r="L31" s="158">
        <f>+'15.Consumer'!L15+'16.Institutional'!L15+'17.Treasury'!L15+'18.Others'!L15</f>
        <v>252797</v>
      </c>
      <c r="M31" s="158">
        <f>+'15.Consumer'!M15+'16.Institutional'!M15+'17.Treasury'!M15+'18.Others'!M15</f>
        <v>256216</v>
      </c>
      <c r="N31" s="158">
        <f>+'15.Consumer'!N15+'16.Institutional'!N15+'17.Treasury'!N15+'18.Others'!N15</f>
        <v>271448</v>
      </c>
      <c r="O31" s="158">
        <f>+'15.Consumer'!O15+'16.Institutional'!O15+'17.Treasury'!O15+'18.Others'!O15</f>
        <v>274634</v>
      </c>
      <c r="P31" s="158">
        <f>+'15.Consumer'!P15+'16.Institutional'!P15+'17.Treasury'!P15+'18.Others'!P15</f>
        <v>278908</v>
      </c>
      <c r="Q31" s="158">
        <f>+'15.Consumer'!Q15+'16.Institutional'!Q15+'17.Treasury'!Q15+'18.Others'!Q15</f>
        <v>288135</v>
      </c>
      <c r="R31" s="158">
        <f>+'15.Consumer'!R15+'16.Institutional'!R15+'17.Treasury'!R15+'18.Others'!R15</f>
        <v>304690</v>
      </c>
      <c r="S31" s="158">
        <f>+'15.Consumer'!S15+'16.Institutional'!S15+'17.Treasury'!S15+'18.Others'!S15</f>
        <v>333839</v>
      </c>
      <c r="T31" s="158">
        <f>+'15.Consumer'!T15+'16.Institutional'!T15+'17.Treasury'!T15+'18.Others'!T15</f>
        <v>336045</v>
      </c>
      <c r="U31" s="158">
        <f>+'15.Consumer'!U15+'16.Institutional'!U15+'17.Treasury'!U15+'18.Others'!U15</f>
        <v>343478</v>
      </c>
      <c r="V31" s="491">
        <v>348218</v>
      </c>
      <c r="W31" s="502">
        <f>+'15.Consumer'!W15+'16.Institutional'!W15+'17.Treasury'!W15+'18.Others'!W15</f>
        <v>355800</v>
      </c>
      <c r="X31" s="492"/>
      <c r="Y31" s="492"/>
      <c r="Z31" s="492"/>
      <c r="AA31" s="491">
        <v>333839</v>
      </c>
      <c r="AB31" s="503">
        <f>+'15.Consumer'!AB15+'16.Institutional'!AB15+'17.Treasury'!AB15+'18.Others'!AB15</f>
        <v>355800</v>
      </c>
      <c r="AC31" s="493"/>
    </row>
    <row r="32" spans="2:29" s="67" customFormat="1" ht="14.25">
      <c r="B32" s="67" t="s">
        <v>391</v>
      </c>
      <c r="D32" s="135">
        <f>+'15.Consumer'!D15/D31*100</f>
        <v>15.887347260227186</v>
      </c>
      <c r="E32" s="135">
        <f>+'15.Consumer'!E15/E31*100</f>
        <v>17.83802814115674</v>
      </c>
      <c r="F32" s="157">
        <f>+'15.Consumer'!F15/F31*100</f>
        <v>18.4032010555452</v>
      </c>
      <c r="G32" s="157">
        <v>16.714130547992085</v>
      </c>
      <c r="H32" s="72"/>
      <c r="I32" s="135">
        <f>+'15.Consumer'!I15/I31*100</f>
        <v>15.012808287055215</v>
      </c>
      <c r="J32" s="135">
        <f>+'15.Consumer'!J15/J31*100</f>
        <v>15.460850016141517</v>
      </c>
      <c r="K32" s="135">
        <f>+'15.Consumer'!K15/K31*100</f>
        <v>16.442515071582626</v>
      </c>
      <c r="L32" s="157">
        <f>+'15.Consumer'!L15/L31*100</f>
        <v>17.83802814115674</v>
      </c>
      <c r="M32" s="157">
        <f>+'15.Consumer'!M15/M31*100</f>
        <v>18.265447903331562</v>
      </c>
      <c r="N32" s="157">
        <f>+'15.Consumer'!N15/N31*100</f>
        <v>18.14233296985058</v>
      </c>
      <c r="O32" s="157">
        <f>+'15.Consumer'!O15/O31*100</f>
        <v>18.09899721083333</v>
      </c>
      <c r="P32" s="157">
        <f>+'15.Consumer'!P15/P31*100</f>
        <v>18.4032010555452</v>
      </c>
      <c r="Q32" s="157">
        <f>+'15.Consumer'!Q15/Q31*100</f>
        <v>18.05785482499523</v>
      </c>
      <c r="R32" s="157">
        <f>+'15.Consumer'!R15/R31*100</f>
        <v>17.260494272867504</v>
      </c>
      <c r="S32" s="157">
        <f>+'15.Consumer'!S15/S31*100</f>
        <v>16.45703467839288</v>
      </c>
      <c r="T32" s="157">
        <f>+'15.Consumer'!T15/T31*100</f>
        <v>16.714130547992085</v>
      </c>
      <c r="U32" s="157">
        <f>+'15.Consumer'!U15/U31*100</f>
        <v>17.092215513075075</v>
      </c>
      <c r="V32" s="157">
        <v>17.47296233968376</v>
      </c>
      <c r="W32" s="446">
        <f>+'15.Consumer'!W15/W31*100</f>
        <v>17.342608206857786</v>
      </c>
      <c r="X32" s="80"/>
      <c r="Y32" s="80"/>
      <c r="Z32" s="80"/>
      <c r="AA32" s="265">
        <v>16.45703467839288</v>
      </c>
      <c r="AB32" s="445">
        <f>+'15.Consumer'!AB15/AB31*100</f>
        <v>17.342608206857786</v>
      </c>
      <c r="AC32" s="324"/>
    </row>
    <row r="33" spans="2:29" s="67" customFormat="1" ht="14.25">
      <c r="B33" s="67" t="s">
        <v>133</v>
      </c>
      <c r="D33" s="135">
        <f>+'16.Institutional'!D15/D31*100</f>
        <v>40.19311209421749</v>
      </c>
      <c r="E33" s="135">
        <f>+'16.Institutional'!E15/E31*100</f>
        <v>39.81415918701567</v>
      </c>
      <c r="F33" s="157">
        <f>+'16.Institutional'!F15/F31*100</f>
        <v>42.51294333615386</v>
      </c>
      <c r="G33" s="157">
        <v>49.37731553809758</v>
      </c>
      <c r="H33" s="72"/>
      <c r="I33" s="135">
        <f>+'16.Institutional'!I15/I31*100</f>
        <v>38.81901983882126</v>
      </c>
      <c r="J33" s="135">
        <f>+'16.Institutional'!J15/J31*100</f>
        <v>39.36196280839048</v>
      </c>
      <c r="K33" s="135">
        <f>+'16.Institutional'!K15/K31*100</f>
        <v>39.60918370967933</v>
      </c>
      <c r="L33" s="157">
        <f>+'16.Institutional'!L15/L31*100</f>
        <v>39.81415918701567</v>
      </c>
      <c r="M33" s="157">
        <f>+'16.Institutional'!M15/M31*100</f>
        <v>39.325412932837914</v>
      </c>
      <c r="N33" s="157">
        <f>+'16.Institutional'!N15/N31*100</f>
        <v>41.99478353128407</v>
      </c>
      <c r="O33" s="157">
        <f>+'16.Institutional'!O15/O31*100</f>
        <v>42.015919369051176</v>
      </c>
      <c r="P33" s="157">
        <f>+'16.Institutional'!P15/P31*100</f>
        <v>42.51294333615386</v>
      </c>
      <c r="Q33" s="157">
        <f>+'16.Institutional'!Q15/Q31*100</f>
        <v>43.55944262238187</v>
      </c>
      <c r="R33" s="157">
        <f>+'16.Institutional'!R15/R31*100</f>
        <v>44.3385079917293</v>
      </c>
      <c r="S33" s="157">
        <f>+'16.Institutional'!S15/S31*100</f>
        <v>47.215573974281014</v>
      </c>
      <c r="T33" s="157">
        <f>+'16.Institutional'!T15/T31*100</f>
        <v>49.37731553809758</v>
      </c>
      <c r="U33" s="157">
        <f>+'16.Institutional'!U15/U31*100</f>
        <v>48.86193584450824</v>
      </c>
      <c r="V33" s="157">
        <v>50.04939434492186</v>
      </c>
      <c r="W33" s="446">
        <f>+'16.Institutional'!W15/W31*100</f>
        <v>48.26531759415402</v>
      </c>
      <c r="X33" s="80"/>
      <c r="Y33" s="80"/>
      <c r="Z33" s="80"/>
      <c r="AA33" s="265">
        <v>47.215573974281014</v>
      </c>
      <c r="AB33" s="445">
        <f>+'16.Institutional'!AB15/AB31*100</f>
        <v>48.26531759415402</v>
      </c>
      <c r="AC33" s="324"/>
    </row>
    <row r="34" spans="2:29" s="67" customFormat="1" ht="14.25">
      <c r="B34" s="67" t="s">
        <v>337</v>
      </c>
      <c r="D34" s="135">
        <f>+'17.Treasury'!D15/D31*100</f>
        <v>40.822353749532894</v>
      </c>
      <c r="E34" s="135">
        <f>+'17.Treasury'!E15/E31*100</f>
        <v>38.750064280826116</v>
      </c>
      <c r="F34" s="157">
        <f>+'17.Treasury'!F15/F31*100</f>
        <v>35.40056219255095</v>
      </c>
      <c r="G34" s="157">
        <v>30.918478180005653</v>
      </c>
      <c r="H34" s="72"/>
      <c r="I34" s="135">
        <f>+'17.Treasury'!I15/I31*100</f>
        <v>42.28716740524672</v>
      </c>
      <c r="J34" s="135">
        <f>+'17.Treasury'!J15/J31*100</f>
        <v>41.370123025581385</v>
      </c>
      <c r="K34" s="135">
        <f>+'17.Treasury'!K15/K31*100</f>
        <v>39.68449233705145</v>
      </c>
      <c r="L34" s="157">
        <f>+'17.Treasury'!L15/L31*100</f>
        <v>38.750064280826116</v>
      </c>
      <c r="M34" s="157">
        <f>+'17.Treasury'!M15/M31*100</f>
        <v>38.41836575389515</v>
      </c>
      <c r="N34" s="157">
        <f>+'17.Treasury'!N15/N31*100</f>
        <v>36.86046682974271</v>
      </c>
      <c r="O34" s="157">
        <f>+'17.Treasury'!O15/O31*100</f>
        <v>36.27045449580169</v>
      </c>
      <c r="P34" s="157">
        <f>+'17.Treasury'!P15/P31*100</f>
        <v>35.40056219255095</v>
      </c>
      <c r="Q34" s="157">
        <f>+'17.Treasury'!Q15/Q31*100</f>
        <v>33.54538671109029</v>
      </c>
      <c r="R34" s="157">
        <f>+'17.Treasury'!R15/R31*100</f>
        <v>33.57675013948603</v>
      </c>
      <c r="S34" s="157">
        <f>+'17.Treasury'!S15/S31*100</f>
        <v>32.94552164366656</v>
      </c>
      <c r="T34" s="157">
        <f>+'17.Treasury'!T15/T31*100</f>
        <v>30.918478180005653</v>
      </c>
      <c r="U34" s="157">
        <f>+'17.Treasury'!U15/U31*100</f>
        <v>23.26058728652199</v>
      </c>
      <c r="V34" s="157">
        <v>22.680619611852347</v>
      </c>
      <c r="W34" s="446">
        <f>+'17.Treasury'!W15/W31*100</f>
        <v>23.23102866779089</v>
      </c>
      <c r="X34" s="80"/>
      <c r="Y34" s="80"/>
      <c r="Z34" s="80"/>
      <c r="AA34" s="265">
        <v>32.94552164366656</v>
      </c>
      <c r="AB34" s="445">
        <f>+'17.Treasury'!AB15/AB31*100</f>
        <v>23.23102866779089</v>
      </c>
      <c r="AC34" s="324"/>
    </row>
    <row r="35" spans="2:29" s="67" customFormat="1" ht="14.25">
      <c r="B35" s="67" t="s">
        <v>38</v>
      </c>
      <c r="D35" s="135">
        <f>+'18.Others'!D15/D31*100</f>
        <v>3.0971868960224374</v>
      </c>
      <c r="E35" s="135">
        <f>+'18.Others'!E15/E31*100</f>
        <v>3.5977483910014754</v>
      </c>
      <c r="F35" s="157">
        <f>+'18.Others'!F15/F31*100</f>
        <v>3.683293415749996</v>
      </c>
      <c r="G35" s="157">
        <v>2.9900757339046855</v>
      </c>
      <c r="H35" s="136"/>
      <c r="I35" s="135">
        <f>+'18.Others'!I15/I31*100</f>
        <v>3.8810044688767977</v>
      </c>
      <c r="J35" s="135">
        <f>+'18.Others'!J15/J31*100</f>
        <v>3.807064149886621</v>
      </c>
      <c r="K35" s="135">
        <f>+'18.Others'!K15/K31*100</f>
        <v>4.2638088816865976</v>
      </c>
      <c r="L35" s="157">
        <f>+'18.Others'!L15/L31*100</f>
        <v>3.5977483910014754</v>
      </c>
      <c r="M35" s="157">
        <f>+'18.Others'!M15/M31*100</f>
        <v>3.9907734099353673</v>
      </c>
      <c r="N35" s="157">
        <f>+'18.Others'!N15/N31*100</f>
        <v>3.0024166691226313</v>
      </c>
      <c r="O35" s="157">
        <f>+'18.Others'!O15/O31*100</f>
        <v>3.614628924313814</v>
      </c>
      <c r="P35" s="157">
        <f>+'18.Others'!P15/P31*100</f>
        <v>3.683293415749996</v>
      </c>
      <c r="Q35" s="157">
        <f>+'18.Others'!Q15/Q31*100</f>
        <v>4.8373158415326145</v>
      </c>
      <c r="R35" s="157">
        <f>+'18.Others'!R15/R31*100</f>
        <v>4.824247595917162</v>
      </c>
      <c r="S35" s="157">
        <f>+'18.Others'!S15/S31*100</f>
        <v>3.3818697036595484</v>
      </c>
      <c r="T35" s="157">
        <f>+'18.Others'!T15/T31*100</f>
        <v>2.9900757339046855</v>
      </c>
      <c r="U35" s="157">
        <f>+'18.Others'!U15/U31*100</f>
        <v>10.7852613558947</v>
      </c>
      <c r="V35" s="157">
        <v>9.797023703542033</v>
      </c>
      <c r="W35" s="446">
        <f>+'18.Others'!W15/W31*100</f>
        <v>11.161045531197301</v>
      </c>
      <c r="X35" s="80"/>
      <c r="Y35" s="80"/>
      <c r="Z35" s="80"/>
      <c r="AA35" s="265">
        <v>3.3818697036595484</v>
      </c>
      <c r="AB35" s="445">
        <f>+'18.Others'!AB15/AB31*100</f>
        <v>11.161045531197301</v>
      </c>
      <c r="AC35" s="323"/>
    </row>
    <row r="36" spans="1:29" s="67" customFormat="1" ht="14.25">
      <c r="A36" s="58" t="s">
        <v>84</v>
      </c>
      <c r="D36" s="129">
        <f>+'19.S''pore'!D16+'20.HK'!D16+'21.GreaterChina'!D16+'22.SSEA'!D16+'23.ROW'!D16</f>
        <v>250871</v>
      </c>
      <c r="E36" s="129">
        <f>+'19.S''pore'!E16+'20.HK'!E16+'21.GreaterChina'!E16+'22.SSEA'!E16+'23.ROW'!E16</f>
        <v>252797</v>
      </c>
      <c r="F36" s="158">
        <f>+'19.S''pore'!F16+'20.HK'!F16+'21.GreaterChina'!F16+'22.SSEA'!F16+'23.ROW'!F16</f>
        <v>278908</v>
      </c>
      <c r="G36" s="158">
        <v>336045</v>
      </c>
      <c r="H36" s="129"/>
      <c r="I36" s="129">
        <f>+'19.S''pore'!I16+'20.HK'!I16+'21.GreaterChina'!I16+'22.SSEA'!I16+'23.ROW'!I16</f>
        <v>267405</v>
      </c>
      <c r="J36" s="129">
        <f>+'19.S''pore'!J16+'20.HK'!J16+'21.GreaterChina'!J16+'22.SSEA'!J16+'23.ROW'!J16</f>
        <v>257101</v>
      </c>
      <c r="K36" s="129">
        <f>+'19.S''pore'!K16+'20.HK'!K16+'21.GreaterChina'!K16+'22.SSEA'!K16+'23.ROW'!K16</f>
        <v>253623</v>
      </c>
      <c r="L36" s="158">
        <f>+'19.S''pore'!L16+'20.HK'!L16+'21.GreaterChina'!L16+'22.SSEA'!L16+'23.ROW'!L16</f>
        <v>252797</v>
      </c>
      <c r="M36" s="158">
        <f>+'19.S''pore'!M16+'20.HK'!M16+'21.GreaterChina'!M16+'22.SSEA'!M16+'23.ROW'!M16</f>
        <v>256216</v>
      </c>
      <c r="N36" s="158">
        <f>+'19.S''pore'!N16+'20.HK'!N16+'21.GreaterChina'!N16+'22.SSEA'!N16+'23.ROW'!N16</f>
        <v>271448</v>
      </c>
      <c r="O36" s="158">
        <f>+'19.S''pore'!O16+'20.HK'!O16+'21.GreaterChina'!O16+'22.SSEA'!O16+'23.ROW'!O16</f>
        <v>274634</v>
      </c>
      <c r="P36" s="158">
        <f>+'19.S''pore'!P16+'20.HK'!P16+'21.GreaterChina'!P16+'22.SSEA'!P16+'23.ROW'!P16</f>
        <v>278908</v>
      </c>
      <c r="Q36" s="158">
        <f>+'19.S''pore'!Q16+'20.HK'!Q16+'21.GreaterChina'!Q16+'22.SSEA'!Q16+'23.ROW'!Q16</f>
        <v>288135</v>
      </c>
      <c r="R36" s="158">
        <f>+'19.S''pore'!R16+'20.HK'!R16+'21.GreaterChina'!R16+'22.SSEA'!R16+'23.ROW'!R16</f>
        <v>304690</v>
      </c>
      <c r="S36" s="158">
        <f>+'19.S''pore'!S16+'20.HK'!S16+'21.GreaterChina'!S16+'22.SSEA'!S16+'23.ROW'!S16</f>
        <v>333839</v>
      </c>
      <c r="T36" s="158">
        <f>+'19.S''pore'!T16+'20.HK'!T16+'21.GreaterChina'!T16+'22.SSEA'!T16+'23.ROW'!T16</f>
        <v>336045</v>
      </c>
      <c r="U36" s="158">
        <f>+'19.S''pore'!U16+'20.HK'!U16+'21.GreaterChina'!U16+'22.SSEA'!U16+'23.ROW'!U16</f>
        <v>343478</v>
      </c>
      <c r="V36" s="491">
        <v>348218</v>
      </c>
      <c r="W36" s="502">
        <f>+'19.S''pore'!W16+'20.HK'!W16+'21.GreaterChina'!W16+'22.SSEA'!W16+'23.ROW'!W16</f>
        <v>355800</v>
      </c>
      <c r="X36" s="492"/>
      <c r="Y36" s="492"/>
      <c r="Z36" s="492"/>
      <c r="AA36" s="491">
        <v>333839</v>
      </c>
      <c r="AB36" s="503">
        <f>+'19.S''pore'!AB16+'20.HK'!AB16+'21.GreaterChina'!AB16+'22.SSEA'!AB16+'23.ROW'!AB16</f>
        <v>355800</v>
      </c>
      <c r="AC36" s="493"/>
    </row>
    <row r="37" spans="2:29" s="67" customFormat="1" ht="14.25">
      <c r="B37" s="67" t="s">
        <v>51</v>
      </c>
      <c r="D37" s="72">
        <f>+'19.S''pore'!D16/D36*100</f>
        <v>67.81652721916842</v>
      </c>
      <c r="E37" s="72">
        <f>+'19.S''pore'!E16/E36*100</f>
        <v>65.52767635691879</v>
      </c>
      <c r="F37" s="157">
        <f>+'19.S''pore'!F16/F36*100</f>
        <v>64.47036298707818</v>
      </c>
      <c r="G37" s="157">
        <v>61.708997306908294</v>
      </c>
      <c r="H37" s="72"/>
      <c r="I37" s="135">
        <f>+'19.S''pore'!I16/I36*100</f>
        <v>67.67936276434622</v>
      </c>
      <c r="J37" s="135">
        <f>+'19.S''pore'!J16/J36*100</f>
        <v>65.95462483615388</v>
      </c>
      <c r="K37" s="135">
        <f>+'19.S''pore'!K16/K36*100</f>
        <v>65.34935711666529</v>
      </c>
      <c r="L37" s="157">
        <f>+'19.S''pore'!L16/L36*100</f>
        <v>65.52767635691879</v>
      </c>
      <c r="M37" s="157">
        <f>+'19.S''pore'!M16/M36*100</f>
        <v>63.76650950760296</v>
      </c>
      <c r="N37" s="157">
        <f>+'19.S''pore'!N16/N36*100</f>
        <v>63.5816067902508</v>
      </c>
      <c r="O37" s="157">
        <f>+'19.S''pore'!O16/O36*100</f>
        <v>64.31213906508299</v>
      </c>
      <c r="P37" s="157">
        <f>+'19.S''pore'!P16/P36*100</f>
        <v>64.47036298707818</v>
      </c>
      <c r="Q37" s="157">
        <f>+'19.S''pore'!Q16/Q36*100</f>
        <v>63.867284432644425</v>
      </c>
      <c r="R37" s="157">
        <f>+'19.S''pore'!R16/R36*100</f>
        <v>64.39364600085332</v>
      </c>
      <c r="S37" s="157">
        <f>+'19.S''pore'!S16/S36*100</f>
        <v>61.871141478377304</v>
      </c>
      <c r="T37" s="157">
        <f>+'19.S''pore'!T16/T36*100</f>
        <v>63.08738413010162</v>
      </c>
      <c r="U37" s="157">
        <f>+'19.S''pore'!U16/U36*100</f>
        <v>64.59540349017988</v>
      </c>
      <c r="V37" s="157">
        <v>64.48000964912785</v>
      </c>
      <c r="W37" s="446">
        <f>+'19.S''pore'!W16/W36*100</f>
        <v>66.45952782462057</v>
      </c>
      <c r="X37" s="80"/>
      <c r="Y37" s="80"/>
      <c r="Z37" s="80"/>
      <c r="AA37" s="265">
        <v>60.48394585413928</v>
      </c>
      <c r="AB37" s="445">
        <f>+'19.S''pore'!AB16/AB36*100</f>
        <v>66.45952782462057</v>
      </c>
      <c r="AC37" s="323"/>
    </row>
    <row r="38" spans="2:29" s="67" customFormat="1" ht="14.25">
      <c r="B38" s="67" t="s">
        <v>52</v>
      </c>
      <c r="D38" s="72">
        <f>+'20.HK'!D16/D36*100</f>
        <v>17.58632922896628</v>
      </c>
      <c r="E38" s="72">
        <f>+'20.HK'!E16/E36*100</f>
        <v>18.850302812137805</v>
      </c>
      <c r="F38" s="157">
        <f>+'20.HK'!F16/F36*100</f>
        <v>18.819467351241272</v>
      </c>
      <c r="G38" s="157">
        <v>20.384472317695547</v>
      </c>
      <c r="H38" s="72"/>
      <c r="I38" s="135">
        <f>+'20.HK'!I16/I36*100</f>
        <v>17.267066808773208</v>
      </c>
      <c r="J38" s="135">
        <f>+'20.HK'!J16/J36*100</f>
        <v>18.185071236595736</v>
      </c>
      <c r="K38" s="135">
        <f>+'20.HK'!K16/K36*100</f>
        <v>18.66628815209977</v>
      </c>
      <c r="L38" s="157">
        <f>+'20.HK'!L16/L36*100</f>
        <v>18.850302812137805</v>
      </c>
      <c r="M38" s="157">
        <f>+'20.HK'!M16/M36*100</f>
        <v>19.404721016642206</v>
      </c>
      <c r="N38" s="157">
        <f>+'20.HK'!N16/N36*100</f>
        <v>20.04803866670596</v>
      </c>
      <c r="O38" s="157">
        <f>+'20.HK'!O16/O36*100</f>
        <v>19.35266572966202</v>
      </c>
      <c r="P38" s="157">
        <f>+'20.HK'!P16/P36*100</f>
        <v>18.819467351241272</v>
      </c>
      <c r="Q38" s="157">
        <f>+'20.HK'!Q16/Q36*100</f>
        <v>18.720391483158934</v>
      </c>
      <c r="R38" s="157">
        <f>+'20.HK'!R16/R36*100</f>
        <v>18.089861826774754</v>
      </c>
      <c r="S38" s="157">
        <f>+'20.HK'!S16/S36*100</f>
        <v>20.11418677865678</v>
      </c>
      <c r="T38" s="157">
        <f>+'20.HK'!T16/T36*100</f>
        <v>19.006085494502226</v>
      </c>
      <c r="U38" s="157">
        <f>+'20.HK'!U16/U36*100</f>
        <v>17.54115256290068</v>
      </c>
      <c r="V38" s="157">
        <v>17.280554135627682</v>
      </c>
      <c r="W38" s="446">
        <f>+'20.HK'!W16/W36*100</f>
        <v>15.991849353569421</v>
      </c>
      <c r="X38" s="80"/>
      <c r="Y38" s="80"/>
      <c r="Z38" s="80"/>
      <c r="AA38" s="265">
        <v>21.50138240289481</v>
      </c>
      <c r="AB38" s="445">
        <f>+'20.HK'!AB16/AB36*100</f>
        <v>15.991849353569421</v>
      </c>
      <c r="AC38" s="323"/>
    </row>
    <row r="39" spans="2:29" s="67" customFormat="1" ht="14.25">
      <c r="B39" s="67" t="s">
        <v>76</v>
      </c>
      <c r="D39" s="72">
        <f>+'21.GreaterChina'!D16/D36*100</f>
        <v>6.602197942368787</v>
      </c>
      <c r="E39" s="72">
        <f>+'21.GreaterChina'!E16/E36*100</f>
        <v>5.681238305834325</v>
      </c>
      <c r="F39" s="157">
        <f>+'21.GreaterChina'!F16/F36*100</f>
        <v>7.541196380168371</v>
      </c>
      <c r="G39" s="157">
        <v>9.308574744453868</v>
      </c>
      <c r="H39" s="72"/>
      <c r="I39" s="135">
        <f>+'21.GreaterChina'!I16/I36*100</f>
        <v>5.399300686225014</v>
      </c>
      <c r="J39" s="135">
        <f>+'21.GreaterChina'!J16/J36*100</f>
        <v>5.358983434525731</v>
      </c>
      <c r="K39" s="135">
        <f>+'21.GreaterChina'!K16/K36*100</f>
        <v>5.923358685923595</v>
      </c>
      <c r="L39" s="157">
        <f>+'21.GreaterChina'!L16/L36*100</f>
        <v>5.681238305834325</v>
      </c>
      <c r="M39" s="157">
        <f>+'21.GreaterChina'!M16/M36*100</f>
        <v>6.137009398320167</v>
      </c>
      <c r="N39" s="157">
        <f>+'21.GreaterChina'!N16/N36*100</f>
        <v>6.253131354808287</v>
      </c>
      <c r="O39" s="157">
        <f>+'21.GreaterChina'!O16/O36*100</f>
        <v>6.867685719903581</v>
      </c>
      <c r="P39" s="157">
        <f>+'21.GreaterChina'!P16/P36*100</f>
        <v>7.541196380168371</v>
      </c>
      <c r="Q39" s="157">
        <f>+'21.GreaterChina'!Q16/Q36*100</f>
        <v>8.016034150658545</v>
      </c>
      <c r="R39" s="157">
        <f>+'21.GreaterChina'!R16/R36*100</f>
        <v>8.443664051987266</v>
      </c>
      <c r="S39" s="157">
        <f>+'21.GreaterChina'!S16/S36*100</f>
        <v>9.304185550519861</v>
      </c>
      <c r="T39" s="157">
        <f>+'21.GreaterChina'!T16/T36*100</f>
        <v>9.308574744453868</v>
      </c>
      <c r="U39" s="157">
        <f>+'21.GreaterChina'!U16/U36*100</f>
        <v>8.845107983626317</v>
      </c>
      <c r="V39" s="157">
        <v>9.646543257384742</v>
      </c>
      <c r="W39" s="446">
        <f>+'21.GreaterChina'!W16/W36*100</f>
        <v>9.15317594154019</v>
      </c>
      <c r="X39" s="80"/>
      <c r="Y39" s="80"/>
      <c r="Z39" s="80"/>
      <c r="AA39" s="265">
        <v>9.304185550519861</v>
      </c>
      <c r="AB39" s="445">
        <f>+'21.GreaterChina'!AB16/AB36*100</f>
        <v>9.15317594154019</v>
      </c>
      <c r="AC39" s="323"/>
    </row>
    <row r="40" spans="2:29" s="67" customFormat="1" ht="14.25">
      <c r="B40" s="67" t="s">
        <v>96</v>
      </c>
      <c r="D40" s="72">
        <f>+'22.SSEA'!D16/D36*100</f>
        <v>3.941866536985144</v>
      </c>
      <c r="E40" s="72">
        <f>+'22.SSEA'!E16/E36*100</f>
        <v>5.040803490547752</v>
      </c>
      <c r="F40" s="157">
        <f>+'22.SSEA'!F16/F36*100</f>
        <v>4.915599409124156</v>
      </c>
      <c r="G40" s="157">
        <v>4.827924831495782</v>
      </c>
      <c r="H40" s="72"/>
      <c r="I40" s="135">
        <f>+'22.SSEA'!I16/I36*100</f>
        <v>4.823395224472242</v>
      </c>
      <c r="J40" s="135">
        <f>+'22.SSEA'!J16/J36*100</f>
        <v>5.150894006635524</v>
      </c>
      <c r="K40" s="135">
        <f>+'22.SSEA'!K16/K36*100</f>
        <v>4.997969427063003</v>
      </c>
      <c r="L40" s="157">
        <f>+'22.SSEA'!L16/L36*100</f>
        <v>5.040803490547752</v>
      </c>
      <c r="M40" s="157">
        <f>+'22.SSEA'!M16/M36*100</f>
        <v>5.586302182533488</v>
      </c>
      <c r="N40" s="157">
        <f>+'22.SSEA'!N16/N36*100</f>
        <v>5.284253337655831</v>
      </c>
      <c r="O40" s="157">
        <f>+'22.SSEA'!O16/O36*100</f>
        <v>5.139567569929433</v>
      </c>
      <c r="P40" s="157">
        <f>+'22.SSEA'!P16/P36*100</f>
        <v>4.915599409124156</v>
      </c>
      <c r="Q40" s="157">
        <f>+'22.SSEA'!Q16/Q36*100</f>
        <v>4.9782220139865</v>
      </c>
      <c r="R40" s="157">
        <f>+'22.SSEA'!R16/R36*100</f>
        <v>4.972923299090879</v>
      </c>
      <c r="S40" s="157">
        <f>+'22.SSEA'!S16/S36*100</f>
        <v>4.915842666674655</v>
      </c>
      <c r="T40" s="157">
        <f>+'22.SSEA'!T16/T36*100</f>
        <v>4.827924831495782</v>
      </c>
      <c r="U40" s="157">
        <f>+'22.SSEA'!U16/U36*100</f>
        <v>5.011674692411159</v>
      </c>
      <c r="V40" s="157">
        <v>5.005485069697718</v>
      </c>
      <c r="W40" s="446">
        <f>+'22.SSEA'!W16/W36*100</f>
        <v>4.869870713884204</v>
      </c>
      <c r="X40" s="80"/>
      <c r="Y40" s="80"/>
      <c r="Z40" s="80"/>
      <c r="AA40" s="265">
        <v>4.915842666674655</v>
      </c>
      <c r="AB40" s="445">
        <f>+'22.SSEA'!AB16/AB36*100</f>
        <v>4.869870713884204</v>
      </c>
      <c r="AC40" s="323"/>
    </row>
    <row r="41" spans="2:29" s="67" customFormat="1" ht="14.25">
      <c r="B41" s="67" t="s">
        <v>78</v>
      </c>
      <c r="D41" s="72">
        <f>+'23.ROW'!D16/D36*100</f>
        <v>4.053079072511371</v>
      </c>
      <c r="E41" s="72">
        <f>+'23.ROW'!E16/E36*100</f>
        <v>4.899979034561327</v>
      </c>
      <c r="F41" s="157">
        <f>+'23.ROW'!F16/F36*100</f>
        <v>4.253373872388027</v>
      </c>
      <c r="G41" s="157">
        <v>3.7700307994465025</v>
      </c>
      <c r="H41" s="72"/>
      <c r="I41" s="135">
        <f>+'23.ROW'!I16/I36*100</f>
        <v>4.830874516183317</v>
      </c>
      <c r="J41" s="135">
        <f>+'23.ROW'!J16/J36*100</f>
        <v>5.350426486089124</v>
      </c>
      <c r="K41" s="135">
        <f>+'23.ROW'!K16/K36*100</f>
        <v>5.063026618248346</v>
      </c>
      <c r="L41" s="157">
        <f>+'23.ROW'!L16/L36*100</f>
        <v>4.899979034561327</v>
      </c>
      <c r="M41" s="157">
        <f>+'23.ROW'!M16/M36*100</f>
        <v>5.105457894901177</v>
      </c>
      <c r="N41" s="157">
        <f>+'23.ROW'!N16/N36*100</f>
        <v>4.832969850579117</v>
      </c>
      <c r="O41" s="157">
        <f>+'23.ROW'!O16/O36*100</f>
        <v>4.32794191542198</v>
      </c>
      <c r="P41" s="157">
        <f>+'23.ROW'!P16/P36*100</f>
        <v>4.253373872388027</v>
      </c>
      <c r="Q41" s="157">
        <f>+'23.ROW'!Q16/Q36*100</f>
        <v>4.418067919551599</v>
      </c>
      <c r="R41" s="157">
        <f>+'23.ROW'!R16/R36*100</f>
        <v>4.099904821293774</v>
      </c>
      <c r="S41" s="157">
        <f>+'23.ROW'!S16/S36*100</f>
        <v>3.7946435257714044</v>
      </c>
      <c r="T41" s="157">
        <f>+'23.ROW'!T16/T36*100</f>
        <v>3.7700307994465025</v>
      </c>
      <c r="U41" s="157">
        <f>+'23.ROW'!U16/U36*100</f>
        <v>4.006661270881978</v>
      </c>
      <c r="V41" s="157">
        <v>3.5874078881620135</v>
      </c>
      <c r="W41" s="446">
        <f>+'23.ROW'!W16/W36*100</f>
        <v>3.5255761663856098</v>
      </c>
      <c r="X41" s="80"/>
      <c r="Y41" s="80"/>
      <c r="Z41" s="80"/>
      <c r="AA41" s="265">
        <v>3.7946435257714044</v>
      </c>
      <c r="AB41" s="445">
        <f>+'23.ROW'!AB16/AB36*100</f>
        <v>3.5255761663856098</v>
      </c>
      <c r="AC41" s="323"/>
    </row>
    <row r="42" spans="4:28" s="67" customFormat="1" ht="14.25">
      <c r="D42" s="103"/>
      <c r="E42" s="103"/>
      <c r="F42" s="114"/>
      <c r="G42" s="114"/>
      <c r="H42" s="103"/>
      <c r="I42" s="103"/>
      <c r="J42" s="103"/>
      <c r="K42" s="103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483"/>
      <c r="X42" s="80"/>
      <c r="Y42" s="80"/>
      <c r="Z42" s="80"/>
      <c r="AA42" s="452"/>
      <c r="AB42" s="484"/>
    </row>
    <row r="43" spans="23:28" ht="12.75">
      <c r="W43" s="488"/>
      <c r="X43" s="244"/>
      <c r="Y43" s="244"/>
      <c r="Z43" s="244"/>
      <c r="AA43" s="489"/>
      <c r="AB43" s="490"/>
    </row>
    <row r="44" spans="23:28" ht="12.75">
      <c r="W44" s="488"/>
      <c r="X44" s="244"/>
      <c r="Y44" s="244"/>
      <c r="Z44" s="244"/>
      <c r="AA44" s="489"/>
      <c r="AB44" s="490"/>
    </row>
    <row r="45" spans="23:28" ht="12.75">
      <c r="W45" s="488"/>
      <c r="X45" s="244"/>
      <c r="Y45" s="244"/>
      <c r="Z45" s="244"/>
      <c r="AA45" s="489"/>
      <c r="AB45" s="490"/>
    </row>
    <row r="46" spans="23:28" ht="12.75">
      <c r="W46" s="488"/>
      <c r="X46" s="244"/>
      <c r="Y46" s="244"/>
      <c r="Z46" s="244"/>
      <c r="AA46" s="489"/>
      <c r="AB46" s="490"/>
    </row>
    <row r="47" spans="23:28" ht="12.75">
      <c r="W47" s="413"/>
      <c r="AB47" s="414"/>
    </row>
    <row r="48" spans="23:28" ht="12.75">
      <c r="W48" s="413"/>
      <c r="AB48" s="414"/>
    </row>
    <row r="49" spans="23:28" ht="12.75">
      <c r="W49" s="413"/>
      <c r="AB49" s="414"/>
    </row>
    <row r="50" spans="23:28" ht="12.75">
      <c r="W50" s="413"/>
      <c r="AB50" s="414"/>
    </row>
    <row r="51" spans="23:28" ht="12.75">
      <c r="W51" s="413"/>
      <c r="AB51" s="414"/>
    </row>
    <row r="52" spans="23:28" ht="12.75">
      <c r="W52" s="413"/>
      <c r="AB52" s="414"/>
    </row>
    <row r="53" spans="23:28" ht="12.75">
      <c r="W53" s="413"/>
      <c r="AB53" s="414"/>
    </row>
    <row r="54" spans="23:28" ht="12.75">
      <c r="W54" s="413"/>
      <c r="AB54" s="414"/>
    </row>
    <row r="55" spans="23:28" ht="12.75">
      <c r="W55" s="413"/>
      <c r="AB55" s="414"/>
    </row>
    <row r="56" spans="23:28" ht="12.75">
      <c r="W56" s="413"/>
      <c r="AB56" s="414"/>
    </row>
    <row r="57" spans="23:28" ht="12.75">
      <c r="W57" s="413"/>
      <c r="AB57" s="414"/>
    </row>
    <row r="58" spans="23:28" ht="12.75">
      <c r="W58" s="413"/>
      <c r="AB58" s="138"/>
    </row>
    <row r="59" spans="23:28" ht="12.75">
      <c r="W59" s="413"/>
      <c r="AB59" s="138"/>
    </row>
    <row r="60" spans="23:28" ht="12.75">
      <c r="W60" s="413"/>
      <c r="AB60" s="138"/>
    </row>
    <row r="61" spans="23:28" ht="12.75">
      <c r="W61" s="413"/>
      <c r="AB61" s="138"/>
    </row>
    <row r="62" spans="23:28" ht="12.75">
      <c r="W62" s="413"/>
      <c r="AB62" s="138"/>
    </row>
    <row r="63" spans="23:28" ht="12.75">
      <c r="W63" s="413"/>
      <c r="AB63" s="138"/>
    </row>
    <row r="64" spans="23:28" ht="12.75">
      <c r="W64" s="413"/>
      <c r="AB64" s="138"/>
    </row>
    <row r="65" spans="23:28" ht="12.75">
      <c r="W65" s="413"/>
      <c r="AB65" s="138"/>
    </row>
    <row r="66" spans="23:28" ht="12.75">
      <c r="W66" s="413"/>
      <c r="AB66" s="138"/>
    </row>
    <row r="67" spans="23:28" ht="12.75">
      <c r="W67" s="413"/>
      <c r="AB67" s="138"/>
    </row>
    <row r="68" spans="23:28" ht="12.75">
      <c r="W68" s="413"/>
      <c r="AB68" s="138"/>
    </row>
    <row r="69" spans="23:28" ht="12.75">
      <c r="W69" s="413"/>
      <c r="AB69" s="138"/>
    </row>
    <row r="70" spans="23:28" ht="12.75">
      <c r="W70" s="413"/>
      <c r="AB70" s="138"/>
    </row>
    <row r="71" spans="23:28" ht="12.75">
      <c r="W71" s="413"/>
      <c r="AB71" s="138"/>
    </row>
    <row r="72" spans="23:28" ht="12.75">
      <c r="W72" s="413"/>
      <c r="AB72" s="138"/>
    </row>
    <row r="73" spans="23:28" ht="12.75">
      <c r="W73" s="413"/>
      <c r="AB73" s="138"/>
    </row>
    <row r="74" spans="23:28" ht="12.75">
      <c r="W74" s="413"/>
      <c r="AB74" s="138"/>
    </row>
    <row r="75" spans="23:28" ht="12.75">
      <c r="W75" s="413"/>
      <c r="AB75" s="138"/>
    </row>
    <row r="76" spans="23:28" ht="12.75">
      <c r="W76" s="413"/>
      <c r="AB76" s="138"/>
    </row>
    <row r="77" spans="23:28" ht="12.75">
      <c r="W77" s="413"/>
      <c r="AB77" s="138"/>
    </row>
    <row r="78" spans="23:28" ht="12.75">
      <c r="W78" s="413"/>
      <c r="AB78" s="138"/>
    </row>
    <row r="79" spans="23:28" ht="12.75">
      <c r="W79" s="413"/>
      <c r="AB79" s="138"/>
    </row>
    <row r="80" spans="23:28" ht="12.75">
      <c r="W80" s="413"/>
      <c r="AB80" s="138"/>
    </row>
    <row r="81" spans="23:28" ht="12.75">
      <c r="W81" s="285"/>
      <c r="AB81" s="138"/>
    </row>
    <row r="82" spans="23:28" ht="12.75">
      <c r="W82" s="285"/>
      <c r="AB82" s="138"/>
    </row>
    <row r="83" spans="23:28" ht="12.75">
      <c r="W83" s="285"/>
      <c r="AB83" s="138"/>
    </row>
    <row r="84" spans="23:28" ht="12.75">
      <c r="W84" s="285"/>
      <c r="AB84" s="138"/>
    </row>
    <row r="85" spans="23:28" ht="12.75">
      <c r="W85" s="285"/>
      <c r="AB85" s="138"/>
    </row>
    <row r="86" spans="23:28" ht="12.75">
      <c r="W86" s="285"/>
      <c r="AB86" s="138"/>
    </row>
    <row r="87" spans="23:28" ht="12.75">
      <c r="W87" s="285"/>
      <c r="AB87" s="138"/>
    </row>
    <row r="88" spans="23:28" ht="12.75">
      <c r="W88" s="285"/>
      <c r="AB88" s="138"/>
    </row>
    <row r="89" spans="23:28" ht="12.75">
      <c r="W89" s="285"/>
      <c r="AB89" s="138"/>
    </row>
    <row r="90" spans="23:28" ht="12.75">
      <c r="W90" s="285"/>
      <c r="AB90" s="138"/>
    </row>
    <row r="91" spans="23:28" ht="12.75">
      <c r="W91" s="285"/>
      <c r="AB91" s="138"/>
    </row>
    <row r="92" spans="23:28" ht="12.75">
      <c r="W92" s="285"/>
      <c r="AB92" s="138"/>
    </row>
    <row r="93" spans="23:28" ht="12.75">
      <c r="W93" s="285"/>
      <c r="AB93" s="138"/>
    </row>
    <row r="94" spans="23:28" ht="12.75">
      <c r="W94" s="285"/>
      <c r="AB94" s="138"/>
    </row>
    <row r="95" spans="23:28" ht="12.75">
      <c r="W95" s="285"/>
      <c r="AB95" s="138"/>
    </row>
    <row r="96" spans="23:28" ht="12.75">
      <c r="W96" s="285"/>
      <c r="AB96" s="138"/>
    </row>
    <row r="97" spans="23:28" ht="12.75">
      <c r="W97" s="285"/>
      <c r="AB97" s="138"/>
    </row>
    <row r="98" spans="23:28" ht="12.75">
      <c r="W98" s="285"/>
      <c r="AB98" s="138"/>
    </row>
    <row r="99" spans="23:28" ht="12.75">
      <c r="W99" s="285"/>
      <c r="AB99" s="138"/>
    </row>
    <row r="100" spans="23:28" ht="12.75">
      <c r="W100" s="285"/>
      <c r="AB100" s="138"/>
    </row>
    <row r="101" spans="23:28" ht="12.75">
      <c r="W101" s="285"/>
      <c r="AB101" s="138"/>
    </row>
    <row r="102" spans="23:28" ht="12.75">
      <c r="W102" s="285"/>
      <c r="AB102" s="138"/>
    </row>
    <row r="103" spans="23:28" ht="12.75">
      <c r="W103" s="285"/>
      <c r="AB103" s="138"/>
    </row>
    <row r="104" spans="23:28" ht="12.75">
      <c r="W104" s="285"/>
      <c r="AB104" s="138"/>
    </row>
    <row r="105" spans="23:28" ht="12.75">
      <c r="W105" s="285"/>
      <c r="AB105" s="138"/>
    </row>
    <row r="106" spans="23:28" ht="12.75">
      <c r="W106" s="285"/>
      <c r="AB106" s="138"/>
    </row>
    <row r="107" spans="23:28" ht="12.75">
      <c r="W107" s="285"/>
      <c r="AB107" s="138"/>
    </row>
    <row r="108" spans="23:28" ht="12.75">
      <c r="W108" s="285"/>
      <c r="AB108" s="138"/>
    </row>
    <row r="109" spans="23:28" ht="12.75">
      <c r="W109" s="285"/>
      <c r="AB109" s="138"/>
    </row>
    <row r="110" spans="23:28" ht="12.75">
      <c r="W110" s="285"/>
      <c r="AB110" s="138"/>
    </row>
    <row r="111" spans="23:28" ht="12.75">
      <c r="W111" s="285"/>
      <c r="AB111" s="138"/>
    </row>
    <row r="112" spans="23:28" ht="12.75">
      <c r="W112" s="285"/>
      <c r="AB112" s="138"/>
    </row>
    <row r="113" spans="23:28" ht="12.75">
      <c r="W113" s="285"/>
      <c r="AB113" s="138"/>
    </row>
    <row r="114" spans="23:28" ht="12.75">
      <c r="W114" s="285"/>
      <c r="AB114" s="138"/>
    </row>
    <row r="115" spans="23:28" ht="12.75">
      <c r="W115" s="285"/>
      <c r="AB115" s="138"/>
    </row>
    <row r="116" spans="23:28" ht="12.75">
      <c r="W116" s="285"/>
      <c r="AB116" s="138"/>
    </row>
    <row r="117" spans="23:28" ht="12.75">
      <c r="W117" s="285"/>
      <c r="AB117" s="138"/>
    </row>
    <row r="118" spans="23:28" ht="12.75">
      <c r="W118" s="285"/>
      <c r="AB118" s="138"/>
    </row>
    <row r="119" spans="23:28" ht="12.75">
      <c r="W119" s="285"/>
      <c r="AB119" s="138"/>
    </row>
    <row r="120" spans="23:28" ht="12.75">
      <c r="W120" s="285"/>
      <c r="AB120" s="138"/>
    </row>
    <row r="121" spans="23:28" ht="12.75">
      <c r="W121" s="285"/>
      <c r="AB121" s="138"/>
    </row>
    <row r="122" spans="23:28" ht="12.75">
      <c r="W122" s="285"/>
      <c r="AB122" s="138"/>
    </row>
    <row r="123" spans="23:28" ht="12.75">
      <c r="W123" s="285"/>
      <c r="AB123" s="138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0.77" bottom="0.77" header="0.5" footer="0.5"/>
  <pageSetup fitToHeight="1" fitToWidth="1" horizontalDpi="600" verticalDpi="600" orientation="landscape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E38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1" sqref="R1:R1638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28125" style="5" customWidth="1"/>
    <col min="4" max="4" width="9.8515625" style="126" hidden="1" customWidth="1" outlineLevel="1"/>
    <col min="5" max="7" width="10.00390625" style="121" hidden="1" customWidth="1" outlineLevel="1"/>
    <col min="8" max="8" width="2.7109375" style="121" hidden="1" customWidth="1" outlineLevel="1"/>
    <col min="9" max="9" width="9.8515625" style="121" hidden="1" customWidth="1" outlineLevel="1"/>
    <col min="10" max="16" width="10.00390625" style="121" hidden="1" customWidth="1" outlineLevel="1"/>
    <col min="17" max="18" width="10.00390625" style="121" hidden="1" customWidth="1" outlineLevel="1" collapsed="1"/>
    <col min="19" max="19" width="10.00390625" style="121" customWidth="1" collapsed="1"/>
    <col min="20" max="22" width="10.00390625" style="121" customWidth="1"/>
    <col min="23" max="23" width="10.00390625" style="122" customWidth="1"/>
    <col min="24" max="25" width="8.00390625" style="121" customWidth="1"/>
    <col min="26" max="26" width="2.8515625" style="121" customWidth="1"/>
    <col min="27" max="27" width="10.00390625" style="121" customWidth="1"/>
    <col min="28" max="28" width="10.00390625" style="122" customWidth="1"/>
    <col min="29" max="29" width="8.57421875" style="121" customWidth="1"/>
    <col min="30" max="16384" width="9.140625" style="20" customWidth="1"/>
  </cols>
  <sheetData>
    <row r="1" spans="1:29" s="42" customFormat="1" ht="20.25">
      <c r="A1" s="41" t="s">
        <v>391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14.25" customHeight="1">
      <c r="A3" s="47" t="s">
        <v>106</v>
      </c>
      <c r="B3" s="31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25"/>
      <c r="X3" s="17"/>
      <c r="Y3" s="17"/>
      <c r="Z3" s="17"/>
      <c r="AA3" s="17"/>
      <c r="AB3" s="125"/>
      <c r="AC3" s="17"/>
    </row>
    <row r="4" spans="2:29" ht="12.75" customHeight="1">
      <c r="B4" s="100" t="s">
        <v>5</v>
      </c>
      <c r="C4" s="20"/>
      <c r="D4" s="121">
        <v>1635</v>
      </c>
      <c r="E4" s="121">
        <v>1399</v>
      </c>
      <c r="F4" s="121">
        <v>1398</v>
      </c>
      <c r="G4" s="121">
        <v>1446</v>
      </c>
      <c r="H4" s="162"/>
      <c r="I4" s="121">
        <v>333</v>
      </c>
      <c r="J4" s="121">
        <v>337</v>
      </c>
      <c r="K4" s="121">
        <v>360</v>
      </c>
      <c r="L4" s="121">
        <v>369</v>
      </c>
      <c r="M4" s="121">
        <v>359</v>
      </c>
      <c r="N4" s="121">
        <v>353</v>
      </c>
      <c r="O4" s="121">
        <v>338</v>
      </c>
      <c r="P4" s="121">
        <v>348</v>
      </c>
      <c r="Q4" s="121">
        <v>342</v>
      </c>
      <c r="R4" s="121">
        <v>375</v>
      </c>
      <c r="S4" s="121">
        <v>350</v>
      </c>
      <c r="T4" s="121">
        <v>379</v>
      </c>
      <c r="U4" s="121">
        <v>367</v>
      </c>
      <c r="V4" s="121">
        <v>356</v>
      </c>
      <c r="W4" s="122">
        <v>356</v>
      </c>
      <c r="X4" s="121">
        <f aca="true" t="shared" si="0" ref="X4:X10">IF(AND(W4=0,V4=0),0,IF(OR(AND(W4&gt;0,V4&lt;=0),AND(W4&lt;0,V4&gt;=0)),"nm",IF(AND(W4&lt;0,V4&lt;0),IF(-(W4/V4-1)*100&lt;-100,"(&gt;100)",-(W4/V4-1)*100),IF((W4/V4-1)*100&gt;100,"&gt;100",(W4/V4-1)*100))))</f>
        <v>0</v>
      </c>
      <c r="Y4" s="121">
        <f aca="true" t="shared" si="1" ref="Y4:Y10">IF(AND(W4=0,S4=0),0,IF(OR(AND(W4&gt;0,S4&lt;=0),AND(W4&lt;0,S4&gt;=0)),"nm",IF(AND(W4&lt;0,S4&lt;0),IF(-(W4/S4-1)*100&lt;-100,"(&gt;100)",-(W4/S4-1)*100),IF((W4/S4-1)*100&gt;100,"&gt;100",(W4/S4-1)*100))))</f>
        <v>1.7142857142857126</v>
      </c>
      <c r="AA4" s="121">
        <v>1066</v>
      </c>
      <c r="AB4" s="122">
        <v>1079</v>
      </c>
      <c r="AC4" s="121">
        <f>IF(AND(AB4=0,AA4=0),0,IF(OR(AND(AB4&gt;0,AA4&lt;=0),AND(AB4&lt;0,AA4&gt;=0)),"nm",IF(AND(AB4&lt;0,AA4&lt;0),IF(-(AB4/AA4-1)*100&lt;-100,"(&gt;100)",-(AB4/AA4-1)*100),IF((AB4/AA4-1)*100&gt;100,"&gt;100",(AB4/AA4-1)*100))))</f>
        <v>1.2195121951219523</v>
      </c>
    </row>
    <row r="5" spans="2:29" ht="14.25">
      <c r="B5" s="100" t="s">
        <v>25</v>
      </c>
      <c r="C5" s="20"/>
      <c r="D5" s="121">
        <v>665</v>
      </c>
      <c r="E5" s="121">
        <v>609</v>
      </c>
      <c r="F5" s="121">
        <v>667</v>
      </c>
      <c r="G5" s="121">
        <v>758</v>
      </c>
      <c r="H5" s="162"/>
      <c r="I5" s="121">
        <v>142</v>
      </c>
      <c r="J5" s="121">
        <v>151</v>
      </c>
      <c r="K5" s="121">
        <v>161</v>
      </c>
      <c r="L5" s="121">
        <v>156</v>
      </c>
      <c r="M5" s="121">
        <v>157</v>
      </c>
      <c r="N5" s="121">
        <v>168</v>
      </c>
      <c r="O5" s="121">
        <v>164</v>
      </c>
      <c r="P5" s="121">
        <v>178</v>
      </c>
      <c r="Q5" s="121">
        <v>171</v>
      </c>
      <c r="R5" s="121">
        <v>187</v>
      </c>
      <c r="S5" s="121">
        <v>196</v>
      </c>
      <c r="T5" s="121">
        <v>204</v>
      </c>
      <c r="U5" s="121">
        <v>236</v>
      </c>
      <c r="V5" s="121">
        <v>210</v>
      </c>
      <c r="W5" s="122">
        <v>213</v>
      </c>
      <c r="X5" s="121">
        <f t="shared" si="0"/>
        <v>1.4285714285714235</v>
      </c>
      <c r="Y5" s="121">
        <f t="shared" si="1"/>
        <v>8.673469387755105</v>
      </c>
      <c r="AA5" s="121">
        <v>555</v>
      </c>
      <c r="AB5" s="122">
        <v>659</v>
      </c>
      <c r="AC5" s="121">
        <f>IF(AND(AB5=0,AA5=0),0,IF(OR(AND(AB5&gt;0,AA5&lt;=0),AND(AB5&lt;0,AA5&gt;=0)),"nm",IF(AND(AB5&lt;0,AA5&lt;0),IF(-(AB5/AA5-1)*100&lt;-100,"(&gt;100)",-(AB5/AA5-1)*100),IF((AB5/AA5-1)*100&gt;100,"&gt;100",(AB5/AA5-1)*100))))</f>
        <v>18.738738738738746</v>
      </c>
    </row>
    <row r="6" spans="2:29" ht="14.25">
      <c r="B6" s="101" t="s">
        <v>6</v>
      </c>
      <c r="C6" s="20"/>
      <c r="D6" s="121">
        <v>2300</v>
      </c>
      <c r="E6" s="121">
        <v>2008</v>
      </c>
      <c r="F6" s="121">
        <v>2065</v>
      </c>
      <c r="G6" s="121">
        <v>2204</v>
      </c>
      <c r="H6" s="162"/>
      <c r="I6" s="121">
        <f aca="true" t="shared" si="2" ref="I6:N6">I4+I5</f>
        <v>475</v>
      </c>
      <c r="J6" s="121">
        <f t="shared" si="2"/>
        <v>488</v>
      </c>
      <c r="K6" s="121">
        <f t="shared" si="2"/>
        <v>521</v>
      </c>
      <c r="L6" s="121">
        <f t="shared" si="2"/>
        <v>525</v>
      </c>
      <c r="M6" s="121">
        <f t="shared" si="2"/>
        <v>516</v>
      </c>
      <c r="N6" s="121">
        <f t="shared" si="2"/>
        <v>521</v>
      </c>
      <c r="O6" s="121">
        <v>502</v>
      </c>
      <c r="P6" s="121">
        <v>526</v>
      </c>
      <c r="Q6" s="121">
        <v>513</v>
      </c>
      <c r="R6" s="121">
        <v>562</v>
      </c>
      <c r="S6" s="121">
        <v>546</v>
      </c>
      <c r="T6" s="121">
        <v>583</v>
      </c>
      <c r="U6" s="121">
        <v>603</v>
      </c>
      <c r="V6" s="121">
        <v>566</v>
      </c>
      <c r="W6" s="122">
        <v>569</v>
      </c>
      <c r="X6" s="121">
        <f t="shared" si="0"/>
        <v>0.5300353356890497</v>
      </c>
      <c r="Y6" s="121">
        <f t="shared" si="1"/>
        <v>4.21245421245422</v>
      </c>
      <c r="AA6" s="121">
        <v>1621</v>
      </c>
      <c r="AB6" s="122">
        <f>AB4+AB5</f>
        <v>1738</v>
      </c>
      <c r="AC6" s="121">
        <f aca="true" t="shared" si="3" ref="AC6:AC11">IF(AND(AB6=0,AA6=0),0,IF(OR(AND(AB6&gt;0,AA6&lt;=0),AND(AB6&lt;0,AA6&gt;=0)),"nm",IF(AND(AB6&lt;0,AA6&lt;0),IF(-(AB6/AA6-1)*100&lt;-100,"(&gt;100)",-(AB6/AA6-1)*100),IF((AB6/AA6-1)*100&gt;100,"&gt;100",(AB6/AA6-1)*100))))</f>
        <v>7.217766810610726</v>
      </c>
    </row>
    <row r="7" spans="2:29" ht="14.25">
      <c r="B7" s="101" t="s">
        <v>0</v>
      </c>
      <c r="C7" s="20"/>
      <c r="D7" s="121">
        <v>1295</v>
      </c>
      <c r="E7" s="121">
        <v>1245</v>
      </c>
      <c r="F7" s="121">
        <v>1471</v>
      </c>
      <c r="G7" s="121">
        <v>1561</v>
      </c>
      <c r="H7" s="162"/>
      <c r="I7" s="121">
        <v>272</v>
      </c>
      <c r="J7" s="121">
        <v>291</v>
      </c>
      <c r="K7" s="121">
        <v>295</v>
      </c>
      <c r="L7" s="121">
        <v>387</v>
      </c>
      <c r="M7" s="121">
        <v>350</v>
      </c>
      <c r="N7" s="121">
        <v>363</v>
      </c>
      <c r="O7" s="121">
        <v>357</v>
      </c>
      <c r="P7" s="121">
        <v>401</v>
      </c>
      <c r="Q7" s="121">
        <v>364</v>
      </c>
      <c r="R7" s="121">
        <v>377</v>
      </c>
      <c r="S7" s="121">
        <v>391</v>
      </c>
      <c r="T7" s="121">
        <v>429</v>
      </c>
      <c r="U7" s="121">
        <v>363</v>
      </c>
      <c r="V7" s="121">
        <v>387</v>
      </c>
      <c r="W7" s="122">
        <v>407</v>
      </c>
      <c r="X7" s="121">
        <f t="shared" si="0"/>
        <v>5.167958656330751</v>
      </c>
      <c r="Y7" s="121">
        <f t="shared" si="1"/>
        <v>4.092071611253201</v>
      </c>
      <c r="AA7" s="121">
        <v>1133</v>
      </c>
      <c r="AB7" s="122">
        <v>1157</v>
      </c>
      <c r="AC7" s="121">
        <f t="shared" si="3"/>
        <v>2.118270079435125</v>
      </c>
    </row>
    <row r="8" spans="2:29" ht="14.25">
      <c r="B8" s="101" t="s">
        <v>8</v>
      </c>
      <c r="C8" s="20"/>
      <c r="D8" s="121">
        <v>195</v>
      </c>
      <c r="E8" s="121">
        <v>82</v>
      </c>
      <c r="F8" s="121">
        <v>55</v>
      </c>
      <c r="G8" s="121">
        <v>71</v>
      </c>
      <c r="H8" s="162"/>
      <c r="I8" s="121">
        <v>35</v>
      </c>
      <c r="J8" s="121">
        <v>38</v>
      </c>
      <c r="K8" s="121">
        <v>18</v>
      </c>
      <c r="L8" s="121">
        <v>-9</v>
      </c>
      <c r="M8" s="121">
        <v>12</v>
      </c>
      <c r="N8" s="121">
        <v>23</v>
      </c>
      <c r="O8" s="121">
        <v>15</v>
      </c>
      <c r="P8" s="121">
        <v>5</v>
      </c>
      <c r="Q8" s="121">
        <v>16</v>
      </c>
      <c r="R8" s="121">
        <v>26</v>
      </c>
      <c r="S8" s="121">
        <v>14</v>
      </c>
      <c r="T8" s="121">
        <v>15</v>
      </c>
      <c r="U8" s="121">
        <v>21</v>
      </c>
      <c r="V8" s="121">
        <v>26</v>
      </c>
      <c r="W8" s="122">
        <v>28</v>
      </c>
      <c r="X8" s="121">
        <f t="shared" si="0"/>
        <v>7.692307692307687</v>
      </c>
      <c r="Y8" s="121">
        <f t="shared" si="1"/>
        <v>100</v>
      </c>
      <c r="AA8" s="121">
        <v>56</v>
      </c>
      <c r="AB8" s="122">
        <v>75</v>
      </c>
      <c r="AC8" s="121">
        <f t="shared" si="3"/>
        <v>33.928571428571416</v>
      </c>
    </row>
    <row r="9" spans="2:29" ht="14.25">
      <c r="B9" s="102" t="s">
        <v>70</v>
      </c>
      <c r="C9" s="20"/>
      <c r="D9" s="121">
        <v>0</v>
      </c>
      <c r="E9" s="121">
        <v>0</v>
      </c>
      <c r="F9" s="121">
        <v>0</v>
      </c>
      <c r="G9" s="121">
        <v>0</v>
      </c>
      <c r="H9" s="162"/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2" t="s">
        <v>239</v>
      </c>
      <c r="X9" s="121" t="str">
        <f t="shared" si="0"/>
        <v>nm</v>
      </c>
      <c r="Y9" s="121" t="str">
        <f t="shared" si="1"/>
        <v>nm</v>
      </c>
      <c r="AA9" s="121">
        <v>0</v>
      </c>
      <c r="AB9" s="122">
        <v>0</v>
      </c>
      <c r="AC9" s="121">
        <f t="shared" si="3"/>
        <v>0</v>
      </c>
    </row>
    <row r="10" spans="2:29" ht="14.25">
      <c r="B10" s="102" t="s">
        <v>9</v>
      </c>
      <c r="C10" s="20"/>
      <c r="D10" s="121">
        <v>810</v>
      </c>
      <c r="E10" s="121">
        <v>681</v>
      </c>
      <c r="F10" s="121">
        <v>539</v>
      </c>
      <c r="G10" s="121">
        <v>572</v>
      </c>
      <c r="H10" s="162"/>
      <c r="I10" s="121">
        <f aca="true" t="shared" si="4" ref="I10:N10">I6-I7-I8+I9</f>
        <v>168</v>
      </c>
      <c r="J10" s="121">
        <f t="shared" si="4"/>
        <v>159</v>
      </c>
      <c r="K10" s="121">
        <f t="shared" si="4"/>
        <v>208</v>
      </c>
      <c r="L10" s="121">
        <f t="shared" si="4"/>
        <v>147</v>
      </c>
      <c r="M10" s="121">
        <f t="shared" si="4"/>
        <v>154</v>
      </c>
      <c r="N10" s="121">
        <f t="shared" si="4"/>
        <v>135</v>
      </c>
      <c r="O10" s="121">
        <v>130</v>
      </c>
      <c r="P10" s="121">
        <v>120</v>
      </c>
      <c r="Q10" s="121">
        <v>133</v>
      </c>
      <c r="R10" s="121">
        <v>159</v>
      </c>
      <c r="S10" s="121">
        <v>141</v>
      </c>
      <c r="T10" s="121">
        <v>139</v>
      </c>
      <c r="U10" s="121">
        <v>219</v>
      </c>
      <c r="V10" s="121">
        <v>153</v>
      </c>
      <c r="W10" s="122">
        <v>134</v>
      </c>
      <c r="X10" s="121">
        <f t="shared" si="0"/>
        <v>-12.418300653594772</v>
      </c>
      <c r="Y10" s="121">
        <f t="shared" si="1"/>
        <v>-4.964539007092195</v>
      </c>
      <c r="AA10" s="121">
        <v>432</v>
      </c>
      <c r="AB10" s="122">
        <f>AB6-AB7-AB8+AB9</f>
        <v>506</v>
      </c>
      <c r="AC10" s="121">
        <f t="shared" si="3"/>
        <v>17.129629629629626</v>
      </c>
    </row>
    <row r="11" spans="2:31" ht="14.25" hidden="1">
      <c r="B11" s="102" t="s">
        <v>71</v>
      </c>
      <c r="C11" s="20"/>
      <c r="D11" s="121">
        <v>138</v>
      </c>
      <c r="E11" s="121">
        <v>109</v>
      </c>
      <c r="F11" s="121">
        <v>81</v>
      </c>
      <c r="G11" s="121">
        <v>0</v>
      </c>
      <c r="H11" s="162"/>
      <c r="I11" s="121">
        <v>26</v>
      </c>
      <c r="J11" s="121">
        <v>27</v>
      </c>
      <c r="K11" s="121">
        <v>33</v>
      </c>
      <c r="L11" s="121">
        <v>23</v>
      </c>
      <c r="M11" s="121">
        <v>23</v>
      </c>
      <c r="N11" s="121">
        <v>21</v>
      </c>
      <c r="O11" s="121">
        <v>20</v>
      </c>
      <c r="P11" s="121">
        <v>17</v>
      </c>
      <c r="Q11" s="121">
        <v>19</v>
      </c>
      <c r="W11" s="407"/>
      <c r="X11" s="121">
        <f>IF(AND(W11=0,Q11=0),0,IF(OR(AND(W11&gt;0,Q11&lt;=0),AND(W11&lt;0,Q11&gt;=0)),"nm",IF(AND(W11&lt;0,Q11&lt;0),IF(-(W11/Q11-1)*100&lt;-100,"(&gt;100)",-(W11/Q11-1)*100),IF((W11/Q11-1)*100&gt;100,"&gt;100",(W11/Q11-1)*100))))</f>
        <v>-100</v>
      </c>
      <c r="Y11" s="121">
        <f>IF(AND(W11=0,N11=0),0,IF(OR(AND(W11&gt;0,N11&lt;=0),AND(W11&lt;0,N11&gt;=0)),"nm",IF(AND(W11&lt;0,N11&lt;0),IF(-(W11/N11-1)*100&lt;-100,"(&gt;100)",-(W11/N11-1)*100),IF((W11/N11-1)*100&gt;100,"&gt;100",(W11/N11-1)*100))))</f>
        <v>-100</v>
      </c>
      <c r="AB11" s="407"/>
      <c r="AC11" s="121">
        <f t="shared" si="3"/>
        <v>0</v>
      </c>
      <c r="AE11" s="20" t="s">
        <v>365</v>
      </c>
    </row>
    <row r="12" spans="2:31" ht="14.25" hidden="1">
      <c r="B12" s="102" t="s">
        <v>56</v>
      </c>
      <c r="C12" s="20"/>
      <c r="D12" s="121">
        <v>672</v>
      </c>
      <c r="E12" s="121">
        <v>572</v>
      </c>
      <c r="F12" s="121">
        <v>458</v>
      </c>
      <c r="G12" s="121">
        <v>0</v>
      </c>
      <c r="H12" s="162"/>
      <c r="I12" s="121">
        <f aca="true" t="shared" si="5" ref="I12:N12">I10-I11</f>
        <v>142</v>
      </c>
      <c r="J12" s="121">
        <f t="shared" si="5"/>
        <v>132</v>
      </c>
      <c r="K12" s="121">
        <f t="shared" si="5"/>
        <v>175</v>
      </c>
      <c r="L12" s="121">
        <f t="shared" si="5"/>
        <v>124</v>
      </c>
      <c r="M12" s="121">
        <f t="shared" si="5"/>
        <v>131</v>
      </c>
      <c r="N12" s="121">
        <f t="shared" si="5"/>
        <v>114</v>
      </c>
      <c r="O12" s="121">
        <v>110</v>
      </c>
      <c r="P12" s="121">
        <v>103</v>
      </c>
      <c r="Q12" s="121">
        <v>114</v>
      </c>
      <c r="W12" s="407"/>
      <c r="X12" s="121">
        <f>IF(AND(W12=0,Q12=0),0,IF(OR(AND(W12&gt;0,Q12&lt;=0),AND(W12&lt;0,Q12&gt;=0)),"nm",IF(AND(W12&lt;0,Q12&lt;0),IF(-(W12/Q12-1)*100&lt;-100,"(&gt;100)",-(W12/Q12-1)*100),IF((W12/Q12-1)*100&gt;100,"&gt;100",(W12/Q12-1)*100))))</f>
        <v>-100</v>
      </c>
      <c r="Y12" s="121">
        <f>IF(AND(W12=0,N12=0),0,IF(OR(AND(W12&gt;0,N12&lt;=0),AND(W12&lt;0,N12&gt;=0)),"nm",IF(AND(W12&lt;0,N12&lt;0),IF(-(W12/N12-1)*100&lt;-100,"(&gt;100)",-(W12/N12-1)*100),IF((W12/N12-1)*100&gt;100,"&gt;100",(W12/N12-1)*100))))</f>
        <v>-100</v>
      </c>
      <c r="AB12" s="407"/>
      <c r="AC12" s="121">
        <f>IF(AND(AB12=0,AA12=0),0,IF(OR(AND(AB12&gt;0,AA12&lt;=0),AND(AB12&lt;0,AA12&gt;=0)),"nm",IF(AND(AB12&lt;0,AA12&lt;0),IF(-(AB12/AA12-1)*100&lt;-100,"(&gt;100)",-(AB12/AA12-1)*100),IF((AB12/AA12-1)*100&gt;100,"&gt;100",(AB12/AA12-1)*100))))</f>
        <v>0</v>
      </c>
      <c r="AE12" s="20" t="s">
        <v>365</v>
      </c>
    </row>
    <row r="13" spans="13:28" ht="14.25"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407"/>
      <c r="AA13" s="167"/>
      <c r="AB13" s="407"/>
    </row>
    <row r="14" spans="1:29" s="24" customFormat="1" ht="14.25" customHeight="1">
      <c r="A14" s="47" t="s">
        <v>111</v>
      </c>
      <c r="B14" s="31"/>
      <c r="D14" s="8"/>
      <c r="E14" s="17"/>
      <c r="F14" s="17"/>
      <c r="G14" s="17"/>
      <c r="H14" s="17"/>
      <c r="I14" s="17"/>
      <c r="J14" s="17"/>
      <c r="K14" s="17"/>
      <c r="L14" s="17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408"/>
      <c r="X14" s="17"/>
      <c r="Y14" s="17"/>
      <c r="Z14" s="17"/>
      <c r="AA14" s="171"/>
      <c r="AB14" s="408"/>
      <c r="AC14" s="17"/>
    </row>
    <row r="15" spans="2:29" ht="14.25">
      <c r="B15" s="101" t="s">
        <v>75</v>
      </c>
      <c r="C15" s="20"/>
      <c r="D15" s="121">
        <v>39539</v>
      </c>
      <c r="E15" s="121">
        <v>45094</v>
      </c>
      <c r="F15" s="121">
        <v>51328</v>
      </c>
      <c r="G15" s="121">
        <v>56167</v>
      </c>
      <c r="I15" s="121">
        <v>40145</v>
      </c>
      <c r="J15" s="121">
        <v>39750</v>
      </c>
      <c r="K15" s="121">
        <v>41702</v>
      </c>
      <c r="L15" s="121">
        <v>45094</v>
      </c>
      <c r="M15" s="121">
        <v>46799</v>
      </c>
      <c r="N15" s="121">
        <v>49247</v>
      </c>
      <c r="O15" s="121">
        <v>49706</v>
      </c>
      <c r="P15" s="121">
        <v>51328</v>
      </c>
      <c r="Q15" s="121">
        <v>52031</v>
      </c>
      <c r="R15" s="121">
        <v>52591</v>
      </c>
      <c r="S15" s="121">
        <v>54940</v>
      </c>
      <c r="T15" s="121">
        <v>56167</v>
      </c>
      <c r="U15" s="121">
        <v>58708</v>
      </c>
      <c r="V15" s="121">
        <v>60844</v>
      </c>
      <c r="W15" s="122">
        <v>61705</v>
      </c>
      <c r="X15" s="121">
        <f>IF(AND(W15=0,V15=0),0,IF(OR(AND(W15&gt;0,V15&lt;=0),AND(W15&lt;0,V15&gt;=0)),"nm",IF(AND(W15&lt;0,V15&lt;0),IF(-(W15/V15-1)*100&lt;-100,"(&gt;100)",-(W15/V15-1)*100),IF((W15/V15-1)*100&gt;100,"&gt;100",(W15/V15-1)*100))))</f>
        <v>1.4150943396226356</v>
      </c>
      <c r="Y15" s="121">
        <f>IF(AND(W15=0,S15=0),0,IF(OR(AND(W15&gt;0,S15&lt;=0),AND(W15&lt;0,S15&gt;=0)),"nm",IF(AND(W15&lt;0,S15&lt;0),IF(-(W15/S15-1)*100&lt;-100,"(&gt;100)",-(W15/S15-1)*100),IF((W15/S15-1)*100&gt;100,"&gt;100",(W15/S15-1)*100))))</f>
        <v>12.313432835820892</v>
      </c>
      <c r="AA15" s="121">
        <v>54940</v>
      </c>
      <c r="AB15" s="122">
        <f>W15</f>
        <v>61705</v>
      </c>
      <c r="AC15" s="121">
        <f>IF(AND(AB15=0,AA15=0),0,IF(OR(AND(AB15&gt;0,AA15&lt;=0),AND(AB15&lt;0,AA15&gt;=0)),"nm",IF(AND(AB15&lt;0,AA15&lt;0),IF(-(AB15/AA15-1)*100&lt;-100,"(&gt;100)",-(AB15/AA15-1)*100),IF((AB15/AA15-1)*100&gt;100,"&gt;100",(AB15/AA15-1)*100))))</f>
        <v>12.313432835820892</v>
      </c>
    </row>
    <row r="16" spans="2:29" ht="14.25">
      <c r="B16" s="101" t="s">
        <v>11</v>
      </c>
      <c r="C16" s="20"/>
      <c r="D16" s="121">
        <v>108531</v>
      </c>
      <c r="E16" s="121">
        <v>115194</v>
      </c>
      <c r="F16" s="121">
        <v>117529</v>
      </c>
      <c r="G16" s="121">
        <v>127475</v>
      </c>
      <c r="I16" s="121">
        <v>114916</v>
      </c>
      <c r="J16" s="121">
        <v>116129</v>
      </c>
      <c r="K16" s="121">
        <v>114490</v>
      </c>
      <c r="L16" s="121">
        <v>115194</v>
      </c>
      <c r="M16" s="121">
        <v>115590</v>
      </c>
      <c r="N16" s="121">
        <v>115824</v>
      </c>
      <c r="O16" s="121">
        <v>113944</v>
      </c>
      <c r="P16" s="121">
        <v>117529</v>
      </c>
      <c r="Q16" s="121">
        <v>112885</v>
      </c>
      <c r="R16" s="121">
        <v>122424</v>
      </c>
      <c r="S16" s="121">
        <v>126530</v>
      </c>
      <c r="T16" s="121">
        <v>127475</v>
      </c>
      <c r="U16" s="121">
        <v>130918</v>
      </c>
      <c r="V16" s="121">
        <v>130326</v>
      </c>
      <c r="W16" s="122">
        <v>134727</v>
      </c>
      <c r="X16" s="121">
        <f>IF(AND(W16=0,V16=0),0,IF(OR(AND(W16&gt;0,V16&lt;=0),AND(W16&lt;0,V16&gt;=0)),"nm",IF(AND(W16&lt;0,V16&lt;0),IF(-(W16/V16-1)*100&lt;-100,"(&gt;100)",-(W16/V16-1)*100),IF((W16/V16-1)*100&gt;100,"&gt;100",(W16/V16-1)*100))))</f>
        <v>3.3769163482344267</v>
      </c>
      <c r="Y16" s="121">
        <f>IF(AND(W16=0,S16=0),0,IF(OR(AND(W16&gt;0,S16&lt;=0),AND(W16&lt;0,S16&gt;=0)),"nm",IF(AND(W16&lt;0,S16&lt;0),IF(-(W16/S16-1)*100&lt;-100,"(&gt;100)",-(W16/S16-1)*100),IF((W16/S16-1)*100&gt;100,"&gt;100",(W16/S16-1)*100))))</f>
        <v>6.47830554018809</v>
      </c>
      <c r="AA16" s="121">
        <v>126530</v>
      </c>
      <c r="AB16" s="122">
        <f>W16</f>
        <v>134727</v>
      </c>
      <c r="AC16" s="121">
        <f>IF(AND(AB16=0,AA16=0),0,IF(OR(AND(AB16&gt;0,AA16&lt;=0),AND(AB16&lt;0,AA16&gt;=0)),"nm",IF(AND(AB16&lt;0,AA16&lt;0),IF(-(AB16/AA16-1)*100&lt;-100,"(&gt;100)",-(AB16/AA16-1)*100),IF((AB16/AA16-1)*100&gt;100,"&gt;100",(AB16/AA16-1)*100))))</f>
        <v>6.47830554018809</v>
      </c>
    </row>
    <row r="17" spans="2:29" ht="14.25">
      <c r="B17" s="101" t="s">
        <v>72</v>
      </c>
      <c r="C17" s="20"/>
      <c r="D17" s="121">
        <v>67</v>
      </c>
      <c r="E17" s="121">
        <v>28</v>
      </c>
      <c r="F17" s="121">
        <v>45</v>
      </c>
      <c r="G17" s="121">
        <v>31</v>
      </c>
      <c r="I17" s="121">
        <v>4</v>
      </c>
      <c r="J17" s="121">
        <v>4</v>
      </c>
      <c r="K17" s="121">
        <v>6</v>
      </c>
      <c r="L17" s="121">
        <v>14</v>
      </c>
      <c r="M17" s="121">
        <v>3</v>
      </c>
      <c r="N17" s="121">
        <v>11</v>
      </c>
      <c r="O17" s="121">
        <v>9</v>
      </c>
      <c r="P17" s="121">
        <v>22</v>
      </c>
      <c r="Q17" s="121">
        <v>9</v>
      </c>
      <c r="R17" s="121">
        <v>6</v>
      </c>
      <c r="S17" s="121">
        <v>6</v>
      </c>
      <c r="T17" s="121">
        <v>10</v>
      </c>
      <c r="U17" s="121">
        <v>3</v>
      </c>
      <c r="V17" s="121">
        <v>5</v>
      </c>
      <c r="W17" s="122">
        <v>20</v>
      </c>
      <c r="X17" s="121" t="str">
        <f>IF(AND(W17=0,V17=0),0,IF(OR(AND(W17&gt;0,V17&lt;=0),AND(W17&lt;0,V17&gt;=0)),"nm",IF(AND(W17&lt;0,V17&lt;0),IF(-(W17/V17-1)*100&lt;-100,"(&gt;100)",-(W17/V17-1)*100),IF((W17/V17-1)*100&gt;100,"&gt;100",(W17/V17-1)*100))))</f>
        <v>&gt;100</v>
      </c>
      <c r="Y17" s="121" t="str">
        <f>IF(AND(W17=0,S17=0),0,IF(OR(AND(W17&gt;0,S17&lt;=0),AND(W17&lt;0,S17&gt;=0)),"nm",IF(AND(W17&lt;0,S17&lt;0),IF(-(W17/S17-1)*100&lt;-100,"(&gt;100)",-(W17/S17-1)*100),IF((W17/S17-1)*100&gt;100,"&gt;100",(W17/S17-1)*100))))</f>
        <v>&gt;100</v>
      </c>
      <c r="AA17" s="121">
        <v>21</v>
      </c>
      <c r="AB17" s="122">
        <f>U17+W17+V17</f>
        <v>28</v>
      </c>
      <c r="AC17" s="121">
        <f>IF(AND(AB17=0,AA17=0),0,IF(OR(AND(AB17&gt;0,AA17&lt;=0),AND(AB17&lt;0,AA17&gt;=0)),"nm",IF(AND(AB17&lt;0,AA17&lt;0),IF(-(AB17/AA17-1)*100&lt;-100,"(&gt;100)",-(AB17/AA17-1)*100),IF((AB17/AA17-1)*100&gt;100,"&gt;100",(AB17/AA17-1)*100))))</f>
        <v>33.33333333333333</v>
      </c>
    </row>
    <row r="18" spans="2:29" ht="14.25">
      <c r="B18" s="101" t="s">
        <v>73</v>
      </c>
      <c r="C18" s="20"/>
      <c r="D18" s="121">
        <v>32</v>
      </c>
      <c r="E18" s="121">
        <v>50</v>
      </c>
      <c r="F18" s="121">
        <v>47</v>
      </c>
      <c r="G18" s="121">
        <v>43</v>
      </c>
      <c r="I18" s="121">
        <v>12</v>
      </c>
      <c r="J18" s="121">
        <v>12</v>
      </c>
      <c r="K18" s="121">
        <v>12</v>
      </c>
      <c r="L18" s="121">
        <v>14</v>
      </c>
      <c r="M18" s="121">
        <v>12</v>
      </c>
      <c r="N18" s="121">
        <v>13</v>
      </c>
      <c r="O18" s="121">
        <v>11</v>
      </c>
      <c r="P18" s="121">
        <v>11</v>
      </c>
      <c r="Q18" s="121">
        <v>12</v>
      </c>
      <c r="R18" s="121">
        <v>10</v>
      </c>
      <c r="S18" s="121">
        <v>14</v>
      </c>
      <c r="T18" s="121">
        <v>7</v>
      </c>
      <c r="U18" s="121">
        <v>8</v>
      </c>
      <c r="V18" s="121">
        <v>8</v>
      </c>
      <c r="W18" s="122">
        <v>7</v>
      </c>
      <c r="X18" s="121">
        <f>IF(AND(W18=0,V18=0),0,IF(OR(AND(W18&gt;0,V18&lt;=0),AND(W18&lt;0,V18&gt;=0)),"nm",IF(AND(W18&lt;0,V18&lt;0),IF(-(W18/V18-1)*100&lt;-100,"(&gt;100)",-(W18/V18-1)*100),IF((W18/V18-1)*100&gt;100,"&gt;100",(W18/V18-1)*100))))</f>
        <v>-12.5</v>
      </c>
      <c r="Y18" s="121">
        <f>IF(AND(W18=0,S18=0),0,IF(OR(AND(W18&gt;0,S18&lt;=0),AND(W18&lt;0,S18&gt;=0)),"nm",IF(AND(W18&lt;0,S18&lt;0),IF(-(W18/S18-1)*100&lt;-100,"(&gt;100)",-(W18/S18-1)*100),IF((W18/S18-1)*100&gt;100,"&gt;100",(W18/S18-1)*100))))</f>
        <v>-50</v>
      </c>
      <c r="AA18" s="121">
        <v>36</v>
      </c>
      <c r="AB18" s="122">
        <f>U18+W18+V18</f>
        <v>23</v>
      </c>
      <c r="AC18" s="121">
        <f>IF(AND(AB18=0,AA18=0),0,IF(OR(AND(AB18&gt;0,AA18&lt;=0),AND(AB18&lt;0,AA18&gt;=0)),"nm",IF(AND(AB18&lt;0,AA18&lt;0),IF(-(AB18/AA18-1)*100&lt;-100,"(&gt;100)",-(AB18/AA18-1)*100),IF((AB18/AA18-1)*100&gt;100,"&gt;100",(AB18/AA18-1)*100))))</f>
        <v>-36.111111111111114</v>
      </c>
    </row>
    <row r="19" spans="2:28" ht="14.25">
      <c r="B19" s="38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407"/>
      <c r="AB19" s="407"/>
    </row>
    <row r="20" spans="4:28" ht="14.25">
      <c r="D20" s="121"/>
      <c r="W20" s="407"/>
      <c r="AB20" s="407"/>
    </row>
    <row r="21" spans="4:28" ht="14.25">
      <c r="D21" s="121"/>
      <c r="W21" s="407"/>
      <c r="AB21" s="407"/>
    </row>
    <row r="22" spans="4:28" ht="14.25">
      <c r="D22" s="121"/>
      <c r="W22" s="407"/>
      <c r="AB22" s="407"/>
    </row>
    <row r="23" spans="4:28" ht="14.25">
      <c r="D23" s="121"/>
      <c r="W23" s="407"/>
      <c r="AB23" s="407"/>
    </row>
    <row r="24" spans="4:28" ht="14.25">
      <c r="D24" s="121"/>
      <c r="W24" s="407"/>
      <c r="AB24" s="407"/>
    </row>
    <row r="25" spans="4:28" ht="14.25">
      <c r="D25" s="121"/>
      <c r="W25" s="407"/>
      <c r="AB25" s="407"/>
    </row>
    <row r="26" spans="4:28" ht="14.25">
      <c r="D26" s="121"/>
      <c r="W26" s="407"/>
      <c r="AB26" s="407"/>
    </row>
    <row r="27" spans="4:23" ht="14.25">
      <c r="D27" s="121"/>
      <c r="W27" s="407"/>
    </row>
    <row r="28" spans="4:23" ht="14.25">
      <c r="D28" s="121"/>
      <c r="W28" s="407"/>
    </row>
    <row r="29" spans="4:23" ht="14.25">
      <c r="D29" s="121"/>
      <c r="W29" s="407"/>
    </row>
    <row r="30" spans="4:23" ht="14.25">
      <c r="D30" s="121"/>
      <c r="W30" s="407"/>
    </row>
    <row r="31" spans="4:23" ht="14.25">
      <c r="D31" s="121"/>
      <c r="W31" s="407"/>
    </row>
    <row r="32" spans="4:23" ht="14.25">
      <c r="D32" s="121"/>
      <c r="W32" s="407"/>
    </row>
    <row r="33" spans="4:23" ht="14.25">
      <c r="D33" s="121"/>
      <c r="W33" s="407"/>
    </row>
    <row r="34" ht="14.25">
      <c r="D34" s="121"/>
    </row>
    <row r="35" ht="14.25">
      <c r="D35" s="121"/>
    </row>
    <row r="36" ht="14.25">
      <c r="D36" s="121"/>
    </row>
    <row r="37" ht="14.25">
      <c r="D37" s="121"/>
    </row>
    <row r="38" ht="14.25">
      <c r="D38" s="121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26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1" sqref="R1:R1638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3.7109375" style="5" customWidth="1"/>
    <col min="4" max="4" width="9.8515625" style="126" hidden="1" customWidth="1" outlineLevel="1"/>
    <col min="5" max="7" width="10.00390625" style="121" hidden="1" customWidth="1" outlineLevel="1"/>
    <col min="8" max="8" width="2.8515625" style="121" hidden="1" customWidth="1" outlineLevel="1"/>
    <col min="9" max="10" width="9.8515625" style="121" hidden="1" customWidth="1" outlineLevel="1"/>
    <col min="11" max="11" width="10.57421875" style="121" hidden="1" customWidth="1" outlineLevel="1"/>
    <col min="12" max="16" width="9.8515625" style="121" hidden="1" customWidth="1" outlineLevel="1"/>
    <col min="17" max="18" width="9.8515625" style="121" hidden="1" customWidth="1" outlineLevel="1" collapsed="1"/>
    <col min="19" max="19" width="9.8515625" style="121" customWidth="1" collapsed="1"/>
    <col min="20" max="22" width="9.8515625" style="121" customWidth="1"/>
    <col min="23" max="23" width="9.8515625" style="122" bestFit="1" customWidth="1"/>
    <col min="24" max="25" width="8.140625" style="121" bestFit="1" customWidth="1"/>
    <col min="26" max="26" width="3.140625" style="121" customWidth="1"/>
    <col min="27" max="27" width="9.8515625" style="121" customWidth="1"/>
    <col min="28" max="28" width="9.8515625" style="122" customWidth="1"/>
    <col min="29" max="29" width="8.140625" style="121" customWidth="1"/>
    <col min="30" max="16384" width="9.140625" style="20" customWidth="1"/>
  </cols>
  <sheetData>
    <row r="1" spans="1:29" s="42" customFormat="1" ht="20.25">
      <c r="A1" s="41" t="s">
        <v>336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14.25" customHeight="1">
      <c r="A3" s="88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25"/>
      <c r="X3" s="17"/>
      <c r="Y3" s="17"/>
      <c r="Z3" s="17"/>
      <c r="AA3" s="172"/>
      <c r="AB3" s="408"/>
      <c r="AC3" s="17"/>
    </row>
    <row r="4" spans="2:29" ht="14.25">
      <c r="B4" s="101" t="s">
        <v>5</v>
      </c>
      <c r="C4" s="20"/>
      <c r="D4" s="121">
        <v>1410</v>
      </c>
      <c r="E4" s="121">
        <v>1844</v>
      </c>
      <c r="F4" s="121">
        <v>1995</v>
      </c>
      <c r="G4" s="121">
        <v>2317</v>
      </c>
      <c r="H4" s="162"/>
      <c r="I4" s="121">
        <v>427</v>
      </c>
      <c r="J4" s="121">
        <v>450</v>
      </c>
      <c r="K4" s="121">
        <v>486</v>
      </c>
      <c r="L4" s="121">
        <v>481</v>
      </c>
      <c r="M4" s="121">
        <v>474</v>
      </c>
      <c r="N4" s="121">
        <v>503</v>
      </c>
      <c r="O4" s="121">
        <v>505</v>
      </c>
      <c r="P4" s="121">
        <v>513</v>
      </c>
      <c r="Q4" s="121">
        <v>519</v>
      </c>
      <c r="R4" s="121">
        <v>552</v>
      </c>
      <c r="S4" s="121">
        <v>589</v>
      </c>
      <c r="T4" s="121">
        <v>657</v>
      </c>
      <c r="U4" s="121">
        <v>679</v>
      </c>
      <c r="V4" s="121">
        <v>713</v>
      </c>
      <c r="W4" s="122">
        <v>702</v>
      </c>
      <c r="X4" s="121">
        <f aca="true" t="shared" si="0" ref="X4:X10">IF(AND(W4=0,V4=0),0,IF(OR(AND(W4&gt;0,V4&lt;=0),AND(W4&lt;0,V4&gt;=0)),"nm",IF(AND(W4&lt;0,V4&lt;0),IF(-(W4/V4-1)*100&lt;-100,"(&gt;100)",-(W4/V4-1)*100),IF((W4/V4-1)*100&gt;100,"&gt;100",(W4/V4-1)*100))))</f>
        <v>-1.5427769985974726</v>
      </c>
      <c r="Y4" s="121">
        <f aca="true" t="shared" si="1" ref="Y4:Y10">IF(AND(W4=0,S4=0),0,IF(OR(AND(W4&gt;0,S4&lt;=0),AND(W4&lt;0,S4&gt;=0)),"nm",IF(AND(W4&lt;0,S4&lt;0),IF(-(W4/S4-1)*100&lt;-100,"(&gt;100)",-(W4/S4-1)*100),IF((W4/S4-1)*100&gt;100,"&gt;100",(W4/S4-1)*100))))</f>
        <v>19.185059422750417</v>
      </c>
      <c r="AA4" s="121">
        <v>1661</v>
      </c>
      <c r="AB4" s="122">
        <v>2094</v>
      </c>
      <c r="AC4" s="121">
        <f>IF(AND(AB4=0,AA4=0),0,IF(OR(AND(AB4&gt;0,AA4&lt;=0),AND(AB4&lt;0,AA4&gt;=0)),"nm",IF(AND(AB4&lt;0,AA4&lt;0),IF(-(AB4/AA4-1)*100&lt;-100,"(&gt;100)",-(AB4/AA4-1)*100),IF((AB4/AA4-1)*100&gt;100,"&gt;100",(AB4/AA4-1)*100))))</f>
        <v>26.068633353401573</v>
      </c>
    </row>
    <row r="5" spans="2:29" ht="14.25">
      <c r="B5" s="101" t="s">
        <v>25</v>
      </c>
      <c r="C5" s="20"/>
      <c r="D5" s="121">
        <v>1241</v>
      </c>
      <c r="E5" s="121">
        <v>1328</v>
      </c>
      <c r="F5" s="121">
        <v>1518</v>
      </c>
      <c r="G5" s="121">
        <v>1693</v>
      </c>
      <c r="H5" s="162"/>
      <c r="I5" s="121">
        <v>335</v>
      </c>
      <c r="J5" s="121">
        <v>348</v>
      </c>
      <c r="K5" s="121">
        <v>321</v>
      </c>
      <c r="L5" s="121">
        <v>323</v>
      </c>
      <c r="M5" s="121">
        <v>330</v>
      </c>
      <c r="N5" s="121">
        <v>417</v>
      </c>
      <c r="O5" s="121">
        <v>399</v>
      </c>
      <c r="P5" s="121">
        <v>372</v>
      </c>
      <c r="Q5" s="121">
        <v>468</v>
      </c>
      <c r="R5" s="121">
        <v>435</v>
      </c>
      <c r="S5" s="121">
        <v>469</v>
      </c>
      <c r="T5" s="121">
        <v>321</v>
      </c>
      <c r="U5" s="121">
        <v>421</v>
      </c>
      <c r="V5" s="121">
        <v>399</v>
      </c>
      <c r="W5" s="122">
        <v>414</v>
      </c>
      <c r="X5" s="121">
        <f t="shared" si="0"/>
        <v>3.759398496240607</v>
      </c>
      <c r="Y5" s="121">
        <f t="shared" si="1"/>
        <v>-11.727078891257992</v>
      </c>
      <c r="AA5" s="121">
        <v>1374</v>
      </c>
      <c r="AB5" s="122">
        <v>1234</v>
      </c>
      <c r="AC5" s="121">
        <f aca="true" t="shared" si="2" ref="AC5:AC12">IF(AND(AB5=0,AA5=0),0,IF(OR(AND(AB5&gt;0,AA5&lt;=0),AND(AB5&lt;0,AA5&gt;=0)),"nm",IF(AND(AB5&lt;0,AA5&lt;0),IF(-(AB5/AA5-1)*100&lt;-100,"(&gt;100)",-(AB5/AA5-1)*100),IF((AB5/AA5-1)*100&gt;100,"&gt;100",(AB5/AA5-1)*100))))</f>
        <v>-10.18922852983989</v>
      </c>
    </row>
    <row r="6" spans="2:29" ht="14.25">
      <c r="B6" s="101" t="s">
        <v>6</v>
      </c>
      <c r="C6" s="20"/>
      <c r="D6" s="121">
        <v>2651</v>
      </c>
      <c r="E6" s="121">
        <v>3172</v>
      </c>
      <c r="F6" s="121">
        <v>3513</v>
      </c>
      <c r="G6" s="121">
        <v>4010</v>
      </c>
      <c r="H6" s="162"/>
      <c r="I6" s="121">
        <f aca="true" t="shared" si="3" ref="I6:N6">I4+I5</f>
        <v>762</v>
      </c>
      <c r="J6" s="121">
        <f t="shared" si="3"/>
        <v>798</v>
      </c>
      <c r="K6" s="121">
        <f t="shared" si="3"/>
        <v>807</v>
      </c>
      <c r="L6" s="121">
        <f t="shared" si="3"/>
        <v>804</v>
      </c>
      <c r="M6" s="121">
        <f t="shared" si="3"/>
        <v>804</v>
      </c>
      <c r="N6" s="121">
        <f t="shared" si="3"/>
        <v>920</v>
      </c>
      <c r="O6" s="121">
        <v>904</v>
      </c>
      <c r="P6" s="121">
        <v>885</v>
      </c>
      <c r="Q6" s="121">
        <v>987</v>
      </c>
      <c r="R6" s="121">
        <v>987</v>
      </c>
      <c r="S6" s="121">
        <v>1058</v>
      </c>
      <c r="T6" s="121">
        <v>978</v>
      </c>
      <c r="U6" s="121">
        <v>1100</v>
      </c>
      <c r="V6" s="121">
        <v>1112</v>
      </c>
      <c r="W6" s="122">
        <v>1116</v>
      </c>
      <c r="X6" s="121">
        <f t="shared" si="0"/>
        <v>0.3597122302158251</v>
      </c>
      <c r="Y6" s="121">
        <f t="shared" si="1"/>
        <v>5.482041587901709</v>
      </c>
      <c r="AA6" s="121">
        <v>3035</v>
      </c>
      <c r="AB6" s="122">
        <f>AB4+AB5</f>
        <v>3328</v>
      </c>
      <c r="AC6" s="121">
        <f t="shared" si="2"/>
        <v>9.654036243822084</v>
      </c>
    </row>
    <row r="7" spans="2:29" ht="14.25">
      <c r="B7" s="101" t="s">
        <v>0</v>
      </c>
      <c r="C7" s="20"/>
      <c r="D7" s="121">
        <v>951</v>
      </c>
      <c r="E7" s="121">
        <v>964</v>
      </c>
      <c r="F7" s="121">
        <v>1119</v>
      </c>
      <c r="G7" s="121">
        <v>1319</v>
      </c>
      <c r="H7" s="162"/>
      <c r="I7" s="121">
        <v>218</v>
      </c>
      <c r="J7" s="121">
        <v>244</v>
      </c>
      <c r="K7" s="121">
        <v>233</v>
      </c>
      <c r="L7" s="121">
        <v>269</v>
      </c>
      <c r="M7" s="121">
        <v>247</v>
      </c>
      <c r="N7" s="121">
        <v>259</v>
      </c>
      <c r="O7" s="121">
        <v>282</v>
      </c>
      <c r="P7" s="121">
        <v>331</v>
      </c>
      <c r="Q7" s="121">
        <v>294</v>
      </c>
      <c r="R7" s="121">
        <v>318</v>
      </c>
      <c r="S7" s="121">
        <v>331</v>
      </c>
      <c r="T7" s="121">
        <v>376</v>
      </c>
      <c r="U7" s="121">
        <v>318</v>
      </c>
      <c r="V7" s="121">
        <v>344</v>
      </c>
      <c r="W7" s="122">
        <v>355</v>
      </c>
      <c r="X7" s="121">
        <f t="shared" si="0"/>
        <v>3.197674418604657</v>
      </c>
      <c r="Y7" s="121">
        <f t="shared" si="1"/>
        <v>7.25075528700907</v>
      </c>
      <c r="AA7" s="121">
        <v>945</v>
      </c>
      <c r="AB7" s="122">
        <v>1017</v>
      </c>
      <c r="AC7" s="121">
        <f t="shared" si="2"/>
        <v>7.619047619047614</v>
      </c>
    </row>
    <row r="8" spans="2:29" ht="14.25">
      <c r="B8" s="101" t="s">
        <v>8</v>
      </c>
      <c r="C8" s="20"/>
      <c r="D8" s="121">
        <v>476</v>
      </c>
      <c r="E8" s="121">
        <v>1118</v>
      </c>
      <c r="F8" s="121">
        <v>812</v>
      </c>
      <c r="G8" s="121">
        <v>453</v>
      </c>
      <c r="H8" s="162"/>
      <c r="I8" s="121">
        <v>211</v>
      </c>
      <c r="J8" s="121">
        <v>245</v>
      </c>
      <c r="K8" s="121">
        <v>245</v>
      </c>
      <c r="L8" s="121">
        <v>417</v>
      </c>
      <c r="M8" s="121">
        <v>328</v>
      </c>
      <c r="N8" s="121">
        <v>175</v>
      </c>
      <c r="O8" s="121">
        <v>149</v>
      </c>
      <c r="P8" s="121">
        <v>160</v>
      </c>
      <c r="Q8" s="121">
        <v>56</v>
      </c>
      <c r="R8" s="121">
        <v>72</v>
      </c>
      <c r="S8" s="121">
        <v>140</v>
      </c>
      <c r="T8" s="121">
        <v>185</v>
      </c>
      <c r="U8" s="121">
        <v>74</v>
      </c>
      <c r="V8" s="121">
        <v>72</v>
      </c>
      <c r="W8" s="122">
        <v>-18</v>
      </c>
      <c r="X8" s="121" t="str">
        <f t="shared" si="0"/>
        <v>nm</v>
      </c>
      <c r="Y8" s="121" t="str">
        <f t="shared" si="1"/>
        <v>nm</v>
      </c>
      <c r="AA8" s="121">
        <v>268</v>
      </c>
      <c r="AB8" s="122">
        <v>128</v>
      </c>
      <c r="AC8" s="121">
        <f t="shared" si="2"/>
        <v>-52.23880597014925</v>
      </c>
    </row>
    <row r="9" spans="2:29" ht="14.25">
      <c r="B9" s="102" t="s">
        <v>70</v>
      </c>
      <c r="C9" s="20"/>
      <c r="D9" s="121">
        <v>19</v>
      </c>
      <c r="E9" s="121">
        <v>28</v>
      </c>
      <c r="F9" s="121">
        <v>25</v>
      </c>
      <c r="G9" s="121">
        <v>21</v>
      </c>
      <c r="H9" s="162"/>
      <c r="I9" s="121">
        <v>5</v>
      </c>
      <c r="J9" s="121">
        <v>6</v>
      </c>
      <c r="K9" s="121">
        <v>8</v>
      </c>
      <c r="L9" s="121">
        <v>9</v>
      </c>
      <c r="M9" s="121">
        <v>6</v>
      </c>
      <c r="N9" s="121">
        <v>8</v>
      </c>
      <c r="O9" s="121">
        <v>6</v>
      </c>
      <c r="P9" s="121">
        <v>5</v>
      </c>
      <c r="Q9" s="121">
        <v>7</v>
      </c>
      <c r="R9" s="121">
        <v>7</v>
      </c>
      <c r="S9" s="121">
        <v>6</v>
      </c>
      <c r="T9" s="121">
        <v>1</v>
      </c>
      <c r="U9" s="121">
        <v>2</v>
      </c>
      <c r="V9" s="121">
        <v>1</v>
      </c>
      <c r="W9" s="122">
        <v>2</v>
      </c>
      <c r="X9" s="121">
        <f t="shared" si="0"/>
        <v>100</v>
      </c>
      <c r="Y9" s="121">
        <f t="shared" si="1"/>
        <v>-66.66666666666667</v>
      </c>
      <c r="AA9" s="121">
        <v>20</v>
      </c>
      <c r="AB9" s="122">
        <v>5</v>
      </c>
      <c r="AC9" s="121">
        <f t="shared" si="2"/>
        <v>-75</v>
      </c>
    </row>
    <row r="10" spans="2:29" ht="14.25">
      <c r="B10" s="102" t="s">
        <v>9</v>
      </c>
      <c r="C10" s="20"/>
      <c r="D10" s="121">
        <v>1243</v>
      </c>
      <c r="E10" s="121">
        <v>1118</v>
      </c>
      <c r="F10" s="121">
        <v>1607</v>
      </c>
      <c r="G10" s="121">
        <v>2259</v>
      </c>
      <c r="H10" s="162"/>
      <c r="I10" s="121">
        <f aca="true" t="shared" si="4" ref="I10:N10">I6-I7-I8+I9</f>
        <v>338</v>
      </c>
      <c r="J10" s="121">
        <f t="shared" si="4"/>
        <v>315</v>
      </c>
      <c r="K10" s="121">
        <f t="shared" si="4"/>
        <v>337</v>
      </c>
      <c r="L10" s="121">
        <f t="shared" si="4"/>
        <v>127</v>
      </c>
      <c r="M10" s="121">
        <f t="shared" si="4"/>
        <v>235</v>
      </c>
      <c r="N10" s="121">
        <f t="shared" si="4"/>
        <v>494</v>
      </c>
      <c r="O10" s="121">
        <v>479</v>
      </c>
      <c r="P10" s="121">
        <v>399</v>
      </c>
      <c r="Q10" s="121">
        <v>644</v>
      </c>
      <c r="R10" s="121">
        <v>604</v>
      </c>
      <c r="S10" s="121">
        <v>593</v>
      </c>
      <c r="T10" s="121">
        <v>418</v>
      </c>
      <c r="U10" s="121">
        <v>710</v>
      </c>
      <c r="V10" s="121">
        <v>697</v>
      </c>
      <c r="W10" s="122">
        <v>781</v>
      </c>
      <c r="X10" s="121">
        <f t="shared" si="0"/>
        <v>12.051649928263997</v>
      </c>
      <c r="Y10" s="121">
        <f t="shared" si="1"/>
        <v>31.703204047217536</v>
      </c>
      <c r="AA10" s="121">
        <v>1842</v>
      </c>
      <c r="AB10" s="122">
        <f>AB6-AB7-AB8+AB9</f>
        <v>2188</v>
      </c>
      <c r="AC10" s="121">
        <f>IF(AND(AB10=0,AA10=0),0,IF(OR(AND(AB10&gt;0,AA10&lt;=0),AND(AB10&lt;0,AA10&gt;=0)),"nm",IF(AND(AB10&lt;0,AA10&lt;0),IF(-(AB10/AA10-1)*100&lt;-100,"(&gt;100)",-(AB10/AA10-1)*100),IF((AB10/AA10-1)*100&gt;100,"&gt;100",(AB10/AA10-1)*100))))</f>
        <v>18.78393051031488</v>
      </c>
    </row>
    <row r="11" spans="2:29" ht="14.25" hidden="1">
      <c r="B11" s="102" t="s">
        <v>71</v>
      </c>
      <c r="C11" s="20"/>
      <c r="D11" s="121">
        <v>248</v>
      </c>
      <c r="E11" s="121">
        <v>197</v>
      </c>
      <c r="F11" s="121">
        <v>274</v>
      </c>
      <c r="H11" s="162"/>
      <c r="I11" s="121">
        <v>79</v>
      </c>
      <c r="J11" s="121">
        <v>59</v>
      </c>
      <c r="K11" s="121">
        <v>68</v>
      </c>
      <c r="L11" s="121">
        <v>-9</v>
      </c>
      <c r="M11" s="121">
        <v>28</v>
      </c>
      <c r="N11" s="121">
        <v>100</v>
      </c>
      <c r="O11" s="121">
        <v>78</v>
      </c>
      <c r="P11" s="121">
        <v>68</v>
      </c>
      <c r="Q11" s="121">
        <v>116</v>
      </c>
      <c r="X11" s="121">
        <f>IF(AND(W11=0,Q11=0),0,IF(OR(AND(W11&gt;0,Q11&lt;=0),AND(W11&lt;0,Q11&gt;=0)),"nm",IF(AND(W11&lt;0,Q11&lt;0),IF(-(W11/Q11-1)*100&lt;-100,"(&gt;100)",-(W11/Q11-1)*100),IF((W11/Q11-1)*100&gt;100,"&gt;100",(W11/Q11-1)*100))))</f>
        <v>-100</v>
      </c>
      <c r="Y11" s="121">
        <f>IF(AND(W11=0,N11=0),0,IF(OR(AND(W11&gt;0,N11&lt;=0),AND(W11&lt;0,N11&gt;=0)),"nm",IF(AND(W11&lt;0,N11&lt;0),IF(-(W11/N11-1)*100&lt;-100,"(&gt;100)",-(W11/N11-1)*100),IF((W11/N11-1)*100&gt;100,"&gt;100",(W11/N11-1)*100))))</f>
        <v>-100</v>
      </c>
      <c r="AB11" s="407"/>
      <c r="AC11" s="121">
        <f t="shared" si="2"/>
        <v>0</v>
      </c>
    </row>
    <row r="12" spans="2:29" ht="14.25" hidden="1">
      <c r="B12" s="102" t="s">
        <v>56</v>
      </c>
      <c r="C12" s="20"/>
      <c r="D12" s="121">
        <v>989</v>
      </c>
      <c r="E12" s="121">
        <v>974</v>
      </c>
      <c r="F12" s="121">
        <v>1360</v>
      </c>
      <c r="H12" s="162"/>
      <c r="I12" s="121">
        <v>261</v>
      </c>
      <c r="J12" s="121">
        <v>265</v>
      </c>
      <c r="K12" s="121">
        <v>301</v>
      </c>
      <c r="L12" s="121">
        <v>146</v>
      </c>
      <c r="M12" s="121">
        <v>208</v>
      </c>
      <c r="N12" s="121">
        <v>401</v>
      </c>
      <c r="O12" s="121">
        <v>410</v>
      </c>
      <c r="P12" s="121">
        <v>341</v>
      </c>
      <c r="Q12" s="121">
        <v>523</v>
      </c>
      <c r="X12" s="121">
        <f>IF(AND(W12=0,Q12=0),0,IF(OR(AND(W12&gt;0,Q12&lt;=0),AND(W12&lt;0,Q12&gt;=0)),"nm",IF(AND(W12&lt;0,Q12&lt;0),IF(-(W12/Q12-1)*100&lt;-100,"(&gt;100)",-(W12/Q12-1)*100),IF((W12/Q12-1)*100&gt;100,"&gt;100",(W12/Q12-1)*100))))</f>
        <v>-100</v>
      </c>
      <c r="Y12" s="121">
        <f>IF(AND(W12=0,N12=0),0,IF(OR(AND(W12&gt;0,N12&lt;=0),AND(W12&lt;0,N12&gt;=0)),"nm",IF(AND(W12&lt;0,N12&lt;0),IF(-(W12/N12-1)*100&lt;-100,"(&gt;100)",-(W12/N12-1)*100),IF((W12/N12-1)*100&gt;100,"&gt;100",(W12/N12-1)*100))))</f>
        <v>-100</v>
      </c>
      <c r="AB12" s="407"/>
      <c r="AC12" s="121">
        <f t="shared" si="2"/>
        <v>0</v>
      </c>
    </row>
    <row r="13" spans="3:28" ht="14.25">
      <c r="C13" s="20"/>
      <c r="D13" s="121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AA13" s="167"/>
      <c r="AB13" s="407"/>
    </row>
    <row r="14" spans="1:29" s="24" customFormat="1" ht="14.25" customHeight="1">
      <c r="A14" s="88" t="s">
        <v>111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408"/>
      <c r="X14" s="17"/>
      <c r="Y14" s="17"/>
      <c r="Z14" s="17"/>
      <c r="AA14" s="171"/>
      <c r="AB14" s="408"/>
      <c r="AC14" s="17"/>
    </row>
    <row r="15" spans="2:29" ht="14.25">
      <c r="B15" s="101" t="s">
        <v>75</v>
      </c>
      <c r="C15" s="20"/>
      <c r="D15" s="121">
        <v>100029</v>
      </c>
      <c r="E15" s="121">
        <v>100649</v>
      </c>
      <c r="F15" s="121">
        <v>118572</v>
      </c>
      <c r="G15" s="121">
        <v>165930</v>
      </c>
      <c r="I15" s="121">
        <v>103804</v>
      </c>
      <c r="J15" s="121">
        <v>101200</v>
      </c>
      <c r="K15" s="121">
        <v>100458</v>
      </c>
      <c r="L15" s="121">
        <v>100649</v>
      </c>
      <c r="M15" s="75">
        <v>100758</v>
      </c>
      <c r="N15" s="75">
        <v>113994</v>
      </c>
      <c r="O15" s="75">
        <v>115390</v>
      </c>
      <c r="P15" s="75">
        <v>118572</v>
      </c>
      <c r="Q15" s="75">
        <v>125510</v>
      </c>
      <c r="R15" s="75">
        <v>135095</v>
      </c>
      <c r="S15" s="75">
        <v>157624</v>
      </c>
      <c r="T15" s="75">
        <v>165930</v>
      </c>
      <c r="U15" s="75">
        <v>167830</v>
      </c>
      <c r="V15" s="75">
        <v>174281</v>
      </c>
      <c r="W15" s="122">
        <v>171728</v>
      </c>
      <c r="X15" s="121">
        <f>IF(AND(W15=0,V15=0),0,IF(OR(AND(W15&gt;0,V15&lt;=0),AND(W15&lt;0,V15&gt;=0)),"nm",IF(AND(W15&lt;0,V15&lt;0),IF(-(W15/V15-1)*100&lt;-100,"(&gt;100)",-(W15/V15-1)*100),IF((W15/V15-1)*100&gt;100,"&gt;100",(W15/V15-1)*100))))</f>
        <v>-1.4648756892604475</v>
      </c>
      <c r="Y15" s="121">
        <f>IF(AND(W15=0,S15=0),0,IF(OR(AND(W15&gt;0,S15&lt;=0),AND(W15&lt;0,S15&gt;=0)),"nm",IF(AND(W15&lt;0,S15&lt;0),IF(-(W15/S15-1)*100&lt;-100,"(&gt;100)",-(W15/S15-1)*100),IF((W15/S15-1)*100&gt;100,"&gt;100",(W15/S15-1)*100))))</f>
        <v>8.947875957975949</v>
      </c>
      <c r="AA15" s="121">
        <v>157624</v>
      </c>
      <c r="AB15" s="122">
        <f>W15</f>
        <v>171728</v>
      </c>
      <c r="AC15" s="121">
        <f>IF(AND(AB15=0,AA15=0),0,IF(OR(AND(AB15&gt;0,AA15&lt;=0),AND(AB15&lt;0,AA15&gt;=0)),"nm",IF(AND(AB15&lt;0,AA15&lt;0),IF(-(AB15/AA15-1)*100&lt;-100,"(&gt;100)",-(AB15/AA15-1)*100),IF((AB15/AA15-1)*100&gt;100,"&gt;100",(AB15/AA15-1)*100))))</f>
        <v>8.947875957975949</v>
      </c>
    </row>
    <row r="16" spans="2:29" ht="14.25">
      <c r="B16" s="101" t="s">
        <v>11</v>
      </c>
      <c r="C16" s="20"/>
      <c r="D16" s="121">
        <v>61671</v>
      </c>
      <c r="E16" s="121">
        <v>69084</v>
      </c>
      <c r="F16" s="121">
        <v>80559</v>
      </c>
      <c r="G16" s="121">
        <v>103977</v>
      </c>
      <c r="I16" s="121">
        <v>63846</v>
      </c>
      <c r="J16" s="121">
        <v>60919</v>
      </c>
      <c r="K16" s="121">
        <v>69428</v>
      </c>
      <c r="L16" s="121">
        <v>69084</v>
      </c>
      <c r="M16" s="75">
        <v>64087</v>
      </c>
      <c r="N16" s="75">
        <v>68520</v>
      </c>
      <c r="O16" s="75">
        <v>74842</v>
      </c>
      <c r="P16" s="75">
        <v>80559</v>
      </c>
      <c r="Q16" s="75">
        <v>85494</v>
      </c>
      <c r="R16" s="75">
        <v>88004</v>
      </c>
      <c r="S16" s="75">
        <v>98972</v>
      </c>
      <c r="T16" s="75">
        <v>103977</v>
      </c>
      <c r="U16" s="75">
        <v>104142</v>
      </c>
      <c r="V16" s="75">
        <v>102904</v>
      </c>
      <c r="W16" s="122">
        <v>101222</v>
      </c>
      <c r="X16" s="121">
        <f>IF(AND(W16=0,V16=0),0,IF(OR(AND(W16&gt;0,V16&lt;=0),AND(W16&lt;0,V16&gt;=0)),"nm",IF(AND(W16&lt;0,V16&lt;0),IF(-(W16/V16-1)*100&lt;-100,"(&gt;100)",-(W16/V16-1)*100),IF((W16/V16-1)*100&gt;100,"&gt;100",(W16/V16-1)*100))))</f>
        <v>-1.6345331571173127</v>
      </c>
      <c r="Y16" s="121">
        <f>IF(AND(W16=0,S16=0),0,IF(OR(AND(W16&gt;0,S16&lt;=0),AND(W16&lt;0,S16&gt;=0)),"nm",IF(AND(W16&lt;0,S16&lt;0),IF(-(W16/S16-1)*100&lt;-100,"(&gt;100)",-(W16/S16-1)*100),IF((W16/S16-1)*100&gt;100,"&gt;100",(W16/S16-1)*100))))</f>
        <v>2.273370246130213</v>
      </c>
      <c r="AA16" s="121">
        <v>98972</v>
      </c>
      <c r="AB16" s="122">
        <f>W16</f>
        <v>101222</v>
      </c>
      <c r="AC16" s="121">
        <f>IF(AND(AB16=0,AA16=0),0,IF(OR(AND(AB16&gt;0,AA16&lt;=0),AND(AB16&lt;0,AA16&gt;=0)),"nm",IF(AND(AB16&lt;0,AA16&lt;0),IF(-(AB16/AA16-1)*100&lt;-100,"(&gt;100)",-(AB16/AA16-1)*100),IF((AB16/AA16-1)*100&gt;100,"&gt;100",(AB16/AA16-1)*100))))</f>
        <v>2.273370246130213</v>
      </c>
    </row>
    <row r="17" spans="2:29" ht="14.25">
      <c r="B17" s="101" t="s">
        <v>72</v>
      </c>
      <c r="C17" s="20"/>
      <c r="D17" s="121">
        <v>27</v>
      </c>
      <c r="E17" s="121">
        <v>22</v>
      </c>
      <c r="F17" s="121">
        <v>27</v>
      </c>
      <c r="G17" s="121">
        <v>29</v>
      </c>
      <c r="I17" s="121">
        <v>5</v>
      </c>
      <c r="J17" s="121">
        <v>6</v>
      </c>
      <c r="K17" s="121">
        <v>6</v>
      </c>
      <c r="L17" s="121">
        <v>5</v>
      </c>
      <c r="M17" s="75">
        <v>6</v>
      </c>
      <c r="N17" s="75">
        <v>3</v>
      </c>
      <c r="O17" s="75">
        <v>2</v>
      </c>
      <c r="P17" s="75">
        <v>16</v>
      </c>
      <c r="Q17" s="75">
        <v>4</v>
      </c>
      <c r="R17" s="75">
        <v>12</v>
      </c>
      <c r="S17" s="75">
        <v>4</v>
      </c>
      <c r="T17" s="75">
        <v>9</v>
      </c>
      <c r="U17" s="75">
        <v>0</v>
      </c>
      <c r="V17" s="75">
        <v>4</v>
      </c>
      <c r="W17" s="122">
        <v>13</v>
      </c>
      <c r="X17" s="121" t="str">
        <f>IF(AND(W17=0,V17=0),0,IF(OR(AND(W17&gt;0,V17&lt;=0),AND(W17&lt;0,V17&gt;=0)),"nm",IF(AND(W17&lt;0,V17&lt;0),IF(-(W17/V17-1)*100&lt;-100,"(&gt;100)",-(W17/V17-1)*100),IF((W17/V17-1)*100&gt;100,"&gt;100",(W17/V17-1)*100))))</f>
        <v>&gt;100</v>
      </c>
      <c r="Y17" s="121" t="str">
        <f>IF(AND(W17=0,S17=0),0,IF(OR(AND(W17&gt;0,S17&lt;=0),AND(W17&lt;0,S17&gt;=0)),"nm",IF(AND(W17&lt;0,S17&lt;0),IF(-(W17/S17-1)*100&lt;-100,"(&gt;100)",-(W17/S17-1)*100),IF((W17/S17-1)*100&gt;100,"&gt;100",(W17/S17-1)*100))))</f>
        <v>&gt;100</v>
      </c>
      <c r="AA17" s="121">
        <v>20</v>
      </c>
      <c r="AB17" s="122">
        <f>U17+W17+V17</f>
        <v>17</v>
      </c>
      <c r="AC17" s="121">
        <f>IF(AND(AB17=0,AA17=0),0,IF(OR(AND(AB17&gt;0,AA17&lt;=0),AND(AB17&lt;0,AA17&gt;=0)),"nm",IF(AND(AB17&lt;0,AA17&lt;0),IF(-(AB17/AA17-1)*100&lt;-100,"(&gt;100)",-(AB17/AA17-1)*100),IF((AB17/AA17-1)*100&gt;100,"&gt;100",(AB17/AA17-1)*100))))</f>
        <v>-15.000000000000002</v>
      </c>
    </row>
    <row r="18" spans="2:29" ht="14.25">
      <c r="B18" s="101" t="s">
        <v>73</v>
      </c>
      <c r="C18" s="20"/>
      <c r="D18" s="121">
        <v>17</v>
      </c>
      <c r="E18" s="121">
        <v>24</v>
      </c>
      <c r="F18" s="121">
        <v>21</v>
      </c>
      <c r="G18" s="121">
        <v>26</v>
      </c>
      <c r="I18" s="121">
        <v>6</v>
      </c>
      <c r="J18" s="121">
        <v>6</v>
      </c>
      <c r="K18" s="121">
        <v>6</v>
      </c>
      <c r="L18" s="121">
        <v>6</v>
      </c>
      <c r="M18" s="75">
        <v>6</v>
      </c>
      <c r="N18" s="75">
        <v>5</v>
      </c>
      <c r="O18" s="75">
        <v>4</v>
      </c>
      <c r="P18" s="75">
        <v>6</v>
      </c>
      <c r="Q18" s="75">
        <v>6</v>
      </c>
      <c r="R18" s="75">
        <v>5</v>
      </c>
      <c r="S18" s="75">
        <v>6</v>
      </c>
      <c r="T18" s="75">
        <v>9</v>
      </c>
      <c r="U18" s="75">
        <v>4</v>
      </c>
      <c r="V18" s="75">
        <v>5</v>
      </c>
      <c r="W18" s="122">
        <v>4</v>
      </c>
      <c r="X18" s="121">
        <f>IF(AND(W18=0,V18=0),0,IF(OR(AND(W18&gt;0,V18&lt;=0),AND(W18&lt;0,V18&gt;=0)),"nm",IF(AND(W18&lt;0,V18&lt;0),IF(-(W18/V18-1)*100&lt;-100,"(&gt;100)",-(W18/V18-1)*100),IF((W18/V18-1)*100&gt;100,"&gt;100",(W18/V18-1)*100))))</f>
        <v>-19.999999999999996</v>
      </c>
      <c r="Y18" s="121">
        <f>IF(AND(W18=0,S18=0),0,IF(OR(AND(W18&gt;0,S18&lt;=0),AND(W18&lt;0,S18&gt;=0)),"nm",IF(AND(W18&lt;0,S18&lt;0),IF(-(W18/S18-1)*100&lt;-100,"(&gt;100)",-(W18/S18-1)*100),IF((W18/S18-1)*100&gt;100,"&gt;100",(W18/S18-1)*100))))</f>
        <v>-33.333333333333336</v>
      </c>
      <c r="AA18" s="121">
        <v>17</v>
      </c>
      <c r="AB18" s="122">
        <f>U18+W18+V18</f>
        <v>13</v>
      </c>
      <c r="AC18" s="121">
        <f>IF(AND(AB18=0,AA18=0),0,IF(OR(AND(AB18&gt;0,AA18&lt;=0),AND(AB18&lt;0,AA18&gt;=0)),"nm",IF(AND(AB18&lt;0,AA18&lt;0),IF(-(AB18/AA18-1)*100&lt;-100,"(&gt;100)",-(AB18/AA18-1)*100),IF((AB18/AA18-1)*100&gt;100,"&gt;100",(AB18/AA18-1)*100))))</f>
        <v>-23.529411764705888</v>
      </c>
    </row>
    <row r="19" spans="3:22" ht="14.25">
      <c r="C19" s="20"/>
      <c r="D19" s="121"/>
      <c r="M19" s="173"/>
      <c r="N19" s="173"/>
      <c r="O19" s="173"/>
      <c r="P19" s="173"/>
      <c r="Q19" s="173"/>
      <c r="R19" s="173"/>
      <c r="S19" s="173"/>
      <c r="T19" s="173"/>
      <c r="U19" s="173"/>
      <c r="V19" s="173"/>
    </row>
    <row r="20" ht="14.25">
      <c r="D20" s="121"/>
    </row>
    <row r="21" ht="14.25">
      <c r="D21" s="121"/>
    </row>
    <row r="22" ht="14.25">
      <c r="AB22" s="407"/>
    </row>
    <row r="23" ht="14.25">
      <c r="W23" s="407"/>
    </row>
    <row r="24" ht="14.25">
      <c r="W24" s="407"/>
    </row>
    <row r="25" ht="14.25">
      <c r="W25" s="407"/>
    </row>
    <row r="26" ht="14.25">
      <c r="W26" s="40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27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1" sqref="R1:R1638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57421875" style="5" customWidth="1"/>
    <col min="4" max="4" width="10.28125" style="126" hidden="1" customWidth="1" outlineLevel="1"/>
    <col min="5" max="7" width="10.28125" style="121" hidden="1" customWidth="1" outlineLevel="1"/>
    <col min="8" max="8" width="2.00390625" style="121" hidden="1" customWidth="1" outlineLevel="1"/>
    <col min="9" max="16" width="10.28125" style="121" hidden="1" customWidth="1" outlineLevel="1"/>
    <col min="17" max="18" width="10.28125" style="121" hidden="1" customWidth="1" outlineLevel="1" collapsed="1"/>
    <col min="19" max="19" width="10.28125" style="121" customWidth="1" collapsed="1"/>
    <col min="20" max="22" width="10.28125" style="121" customWidth="1"/>
    <col min="23" max="23" width="10.28125" style="122" customWidth="1"/>
    <col min="24" max="25" width="7.7109375" style="121" customWidth="1"/>
    <col min="26" max="26" width="5.421875" style="121" customWidth="1"/>
    <col min="27" max="27" width="9.8515625" style="121" customWidth="1"/>
    <col min="28" max="28" width="10.140625" style="122" customWidth="1"/>
    <col min="29" max="29" width="9.28125" style="121" customWidth="1"/>
    <col min="30" max="30" width="9.57421875" style="20" bestFit="1" customWidth="1"/>
    <col min="31" max="16384" width="9.140625" style="20" customWidth="1"/>
  </cols>
  <sheetData>
    <row r="1" spans="1:29" s="42" customFormat="1" ht="20.25">
      <c r="A1" s="41" t="s">
        <v>337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14.25" customHeight="1">
      <c r="A3" s="88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408"/>
      <c r="X3" s="17"/>
      <c r="Y3" s="17"/>
      <c r="Z3" s="17"/>
      <c r="AA3" s="172"/>
      <c r="AB3" s="125"/>
      <c r="AC3" s="17"/>
    </row>
    <row r="4" spans="2:29" ht="14.25">
      <c r="B4" s="101" t="s">
        <v>5</v>
      </c>
      <c r="C4" s="20"/>
      <c r="D4" s="121">
        <v>1121</v>
      </c>
      <c r="E4" s="121">
        <v>1223</v>
      </c>
      <c r="F4" s="121">
        <v>840</v>
      </c>
      <c r="G4" s="121">
        <v>951</v>
      </c>
      <c r="H4" s="162"/>
      <c r="I4" s="75">
        <v>298</v>
      </c>
      <c r="J4" s="121">
        <v>340</v>
      </c>
      <c r="K4" s="121">
        <v>307</v>
      </c>
      <c r="L4" s="121">
        <v>278</v>
      </c>
      <c r="M4" s="121">
        <v>214</v>
      </c>
      <c r="N4" s="121">
        <v>183</v>
      </c>
      <c r="O4" s="121">
        <v>210</v>
      </c>
      <c r="P4" s="121">
        <v>233</v>
      </c>
      <c r="Q4" s="121">
        <v>224</v>
      </c>
      <c r="R4" s="121">
        <v>247</v>
      </c>
      <c r="S4" s="121">
        <v>240</v>
      </c>
      <c r="T4" s="121">
        <v>240</v>
      </c>
      <c r="U4" s="121">
        <v>203</v>
      </c>
      <c r="V4" s="121">
        <v>178</v>
      </c>
      <c r="W4" s="122">
        <v>160</v>
      </c>
      <c r="X4" s="121">
        <f aca="true" t="shared" si="0" ref="X4:X10">IF(AND(W4=0,V4=0),0,IF(OR(AND(W4&gt;0,V4&lt;=0),AND(W4&lt;0,V4&gt;=0)),"nm",IF(AND(W4&lt;0,V4&lt;0),IF(-(W4/V4-1)*100&lt;-100,"(&gt;100)",-(W4/V4-1)*100),IF((W4/V4-1)*100&gt;100,"&gt;100",(W4/V4-1)*100))))</f>
        <v>-10.1123595505618</v>
      </c>
      <c r="Y4" s="121">
        <f aca="true" t="shared" si="1" ref="Y4:Y10">IF(AND(W4=0,S4=0),0,IF(OR(AND(W4&gt;0,S4&lt;=0),AND(W4&lt;0,S4&gt;=0)),"nm",IF(AND(W4&lt;0,S4&lt;0),IF(-(W4/S4-1)*100&lt;-100,"(&gt;100)",-(W4/S4-1)*100),IF((W4/S4-1)*100&gt;100,"&gt;100",(W4/S4-1)*100))))</f>
        <v>-33.333333333333336</v>
      </c>
      <c r="AA4" s="121">
        <v>711</v>
      </c>
      <c r="AB4" s="122">
        <v>541</v>
      </c>
      <c r="AC4" s="121">
        <f>IF(AND(AB4=0,AA4=0),0,IF(OR(AND(AB4&gt;0,AA4&lt;=0),AND(AB4&lt;0,AA4&gt;=0)),"nm",IF(AND(AB4&lt;0,AA4&lt;0),IF(-(AB4/AA4-1)*100&lt;-100,"(&gt;100)",-(AB4/AA4-1)*100),IF((AB4/AA4-1)*100&gt;100,"&gt;100",(AB4/AA4-1)*100))))</f>
        <v>-23.90998593530239</v>
      </c>
    </row>
    <row r="5" spans="2:29" ht="14.25">
      <c r="B5" s="101" t="s">
        <v>25</v>
      </c>
      <c r="C5" s="20"/>
      <c r="D5" s="121">
        <v>-240</v>
      </c>
      <c r="E5" s="121">
        <v>26</v>
      </c>
      <c r="F5" s="121">
        <v>393</v>
      </c>
      <c r="G5" s="121">
        <v>201</v>
      </c>
      <c r="H5" s="162"/>
      <c r="I5" s="75">
        <v>188</v>
      </c>
      <c r="J5" s="121">
        <v>-46</v>
      </c>
      <c r="K5" s="121">
        <v>-44</v>
      </c>
      <c r="L5" s="121">
        <v>-72</v>
      </c>
      <c r="M5" s="121">
        <v>161</v>
      </c>
      <c r="N5" s="121">
        <v>173</v>
      </c>
      <c r="O5" s="121">
        <v>125</v>
      </c>
      <c r="P5" s="121">
        <v>-66</v>
      </c>
      <c r="Q5" s="121">
        <v>80</v>
      </c>
      <c r="R5" s="121">
        <v>-14</v>
      </c>
      <c r="S5" s="121">
        <v>66</v>
      </c>
      <c r="T5" s="121">
        <v>69</v>
      </c>
      <c r="U5" s="121">
        <v>203</v>
      </c>
      <c r="V5" s="121">
        <v>20</v>
      </c>
      <c r="W5" s="122">
        <v>64</v>
      </c>
      <c r="X5" s="121" t="str">
        <f t="shared" si="0"/>
        <v>&gt;100</v>
      </c>
      <c r="Y5" s="121">
        <f t="shared" si="1"/>
        <v>-3.0303030303030276</v>
      </c>
      <c r="AA5" s="121">
        <v>132</v>
      </c>
      <c r="AB5" s="122">
        <v>287</v>
      </c>
      <c r="AC5" s="121" t="str">
        <f aca="true" t="shared" si="2" ref="AC5:AC12">IF(AND(AB5=0,AA5=0),0,IF(OR(AND(AB5&gt;0,AA5&lt;=0),AND(AB5&lt;0,AA5&gt;=0)),"nm",IF(AND(AB5&lt;0,AA5&lt;0),IF(-(AB5/AA5-1)*100&lt;-100,"(&gt;100)",-(AB5/AA5-1)*100),IF((AB5/AA5-1)*100&gt;100,"&gt;100",(AB5/AA5-1)*100))))</f>
        <v>&gt;100</v>
      </c>
    </row>
    <row r="6" spans="2:29" ht="14.25">
      <c r="B6" s="101" t="s">
        <v>6</v>
      </c>
      <c r="C6" s="20"/>
      <c r="D6" s="121">
        <v>881</v>
      </c>
      <c r="E6" s="121">
        <v>1249</v>
      </c>
      <c r="F6" s="121">
        <v>1233</v>
      </c>
      <c r="G6" s="121">
        <v>1152</v>
      </c>
      <c r="H6" s="162"/>
      <c r="I6" s="75">
        <f aca="true" t="shared" si="3" ref="I6:N6">I4+I5</f>
        <v>486</v>
      </c>
      <c r="J6" s="121">
        <f t="shared" si="3"/>
        <v>294</v>
      </c>
      <c r="K6" s="121">
        <f t="shared" si="3"/>
        <v>263</v>
      </c>
      <c r="L6" s="121">
        <f t="shared" si="3"/>
        <v>206</v>
      </c>
      <c r="M6" s="121">
        <f t="shared" si="3"/>
        <v>375</v>
      </c>
      <c r="N6" s="121">
        <f t="shared" si="3"/>
        <v>356</v>
      </c>
      <c r="O6" s="121">
        <v>335</v>
      </c>
      <c r="P6" s="121">
        <v>167</v>
      </c>
      <c r="Q6" s="121">
        <v>304</v>
      </c>
      <c r="R6" s="121">
        <v>233</v>
      </c>
      <c r="S6" s="121">
        <v>306</v>
      </c>
      <c r="T6" s="121">
        <v>309</v>
      </c>
      <c r="U6" s="121">
        <v>406</v>
      </c>
      <c r="V6" s="121">
        <v>198</v>
      </c>
      <c r="W6" s="122">
        <v>224</v>
      </c>
      <c r="X6" s="121">
        <f t="shared" si="0"/>
        <v>13.131313131313128</v>
      </c>
      <c r="Y6" s="121">
        <f t="shared" si="1"/>
        <v>-26.797385620915037</v>
      </c>
      <c r="AA6" s="121">
        <v>843</v>
      </c>
      <c r="AB6" s="122">
        <f>AB4+AB5</f>
        <v>828</v>
      </c>
      <c r="AC6" s="121">
        <f t="shared" si="2"/>
        <v>-1.7793594306049876</v>
      </c>
    </row>
    <row r="7" spans="2:29" ht="14.25">
      <c r="B7" s="101" t="s">
        <v>0</v>
      </c>
      <c r="C7" s="20"/>
      <c r="D7" s="121">
        <v>350</v>
      </c>
      <c r="E7" s="121">
        <v>324</v>
      </c>
      <c r="F7" s="121">
        <v>368</v>
      </c>
      <c r="G7" s="121">
        <v>420</v>
      </c>
      <c r="H7" s="162"/>
      <c r="I7" s="75">
        <v>96</v>
      </c>
      <c r="J7" s="121">
        <v>89</v>
      </c>
      <c r="K7" s="121">
        <v>78</v>
      </c>
      <c r="L7" s="121">
        <v>62</v>
      </c>
      <c r="M7" s="121">
        <v>81</v>
      </c>
      <c r="N7" s="121">
        <v>90</v>
      </c>
      <c r="O7" s="121">
        <v>96</v>
      </c>
      <c r="P7" s="121">
        <v>101</v>
      </c>
      <c r="Q7" s="121">
        <v>94</v>
      </c>
      <c r="R7" s="121">
        <v>103</v>
      </c>
      <c r="S7" s="121">
        <v>106</v>
      </c>
      <c r="T7" s="121">
        <v>117</v>
      </c>
      <c r="U7" s="121">
        <v>106</v>
      </c>
      <c r="V7" s="121">
        <v>114</v>
      </c>
      <c r="W7" s="122">
        <v>112</v>
      </c>
      <c r="X7" s="121">
        <f t="shared" si="0"/>
        <v>-1.7543859649122862</v>
      </c>
      <c r="Y7" s="121">
        <f t="shared" si="1"/>
        <v>5.660377358490565</v>
      </c>
      <c r="AA7" s="121">
        <v>303</v>
      </c>
      <c r="AB7" s="122">
        <v>332</v>
      </c>
      <c r="AC7" s="121">
        <f t="shared" si="2"/>
        <v>9.570957095709565</v>
      </c>
    </row>
    <row r="8" spans="2:29" ht="14.25">
      <c r="B8" s="101" t="s">
        <v>8</v>
      </c>
      <c r="C8" s="20"/>
      <c r="D8" s="121">
        <v>232</v>
      </c>
      <c r="E8" s="121">
        <v>7</v>
      </c>
      <c r="F8" s="121">
        <v>-2</v>
      </c>
      <c r="G8" s="121">
        <v>2</v>
      </c>
      <c r="H8" s="162"/>
      <c r="I8" s="75">
        <v>50</v>
      </c>
      <c r="J8" s="121">
        <v>-2</v>
      </c>
      <c r="K8" s="121">
        <v>2</v>
      </c>
      <c r="L8" s="121">
        <v>-43</v>
      </c>
      <c r="M8" s="121">
        <v>5</v>
      </c>
      <c r="N8" s="121">
        <v>0</v>
      </c>
      <c r="O8" s="121">
        <v>-3</v>
      </c>
      <c r="P8" s="121">
        <v>-4</v>
      </c>
      <c r="Q8" s="121">
        <v>7</v>
      </c>
      <c r="R8" s="121">
        <v>-4</v>
      </c>
      <c r="S8" s="121">
        <v>-1</v>
      </c>
      <c r="T8" s="121">
        <v>0</v>
      </c>
      <c r="U8" s="121">
        <v>-1</v>
      </c>
      <c r="V8" s="121">
        <v>-1</v>
      </c>
      <c r="W8" s="122">
        <v>-1</v>
      </c>
      <c r="X8" s="121">
        <f t="shared" si="0"/>
        <v>0</v>
      </c>
      <c r="Y8" s="121">
        <f t="shared" si="1"/>
        <v>0</v>
      </c>
      <c r="AA8" s="121">
        <v>2</v>
      </c>
      <c r="AB8" s="122">
        <v>-3</v>
      </c>
      <c r="AC8" s="121" t="str">
        <f>IF(AND(AB8=0,AA8=0),0,IF(OR(AND(AB8&gt;0,AA8&lt;=0),AND(AB8&lt;0,AA8&gt;=0)),"nm",IF(AND(AB8&lt;0,AA8&lt;0),IF(-(AB8/AA8-1)*100&lt;-100,"(&gt;100)",-(AB8/AA8-1)*100),IF((AB8/AA8-1)*100&gt;100,"&gt;100",(AB8/AA8-1)*100))))</f>
        <v>nm</v>
      </c>
    </row>
    <row r="9" spans="2:29" ht="14.25">
      <c r="B9" s="102" t="s">
        <v>70</v>
      </c>
      <c r="C9" s="20"/>
      <c r="D9" s="121">
        <v>0</v>
      </c>
      <c r="E9" s="121">
        <v>0</v>
      </c>
      <c r="F9" s="121">
        <v>0</v>
      </c>
      <c r="G9" s="121">
        <v>0</v>
      </c>
      <c r="H9" s="162"/>
      <c r="I9" s="75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2">
        <v>0</v>
      </c>
      <c r="X9" s="121">
        <f t="shared" si="0"/>
        <v>0</v>
      </c>
      <c r="Y9" s="121">
        <f t="shared" si="1"/>
        <v>0</v>
      </c>
      <c r="AA9" s="121">
        <v>0</v>
      </c>
      <c r="AB9" s="122">
        <v>0</v>
      </c>
      <c r="AC9" s="121">
        <f t="shared" si="2"/>
        <v>0</v>
      </c>
    </row>
    <row r="10" spans="2:29" ht="14.25">
      <c r="B10" s="102" t="s">
        <v>9</v>
      </c>
      <c r="C10" s="20"/>
      <c r="D10" s="121">
        <v>299</v>
      </c>
      <c r="E10" s="121">
        <v>918</v>
      </c>
      <c r="F10" s="121">
        <v>867</v>
      </c>
      <c r="G10" s="121">
        <v>730</v>
      </c>
      <c r="H10" s="162"/>
      <c r="I10" s="75">
        <f aca="true" t="shared" si="4" ref="I10:N10">I6-I7-I8+I9</f>
        <v>340</v>
      </c>
      <c r="J10" s="121">
        <f t="shared" si="4"/>
        <v>207</v>
      </c>
      <c r="K10" s="121">
        <f t="shared" si="4"/>
        <v>183</v>
      </c>
      <c r="L10" s="121">
        <f t="shared" si="4"/>
        <v>187</v>
      </c>
      <c r="M10" s="121">
        <f t="shared" si="4"/>
        <v>289</v>
      </c>
      <c r="N10" s="121">
        <f t="shared" si="4"/>
        <v>266</v>
      </c>
      <c r="O10" s="121">
        <v>242</v>
      </c>
      <c r="P10" s="121">
        <v>70</v>
      </c>
      <c r="Q10" s="121">
        <v>203</v>
      </c>
      <c r="R10" s="121">
        <v>134</v>
      </c>
      <c r="S10" s="121">
        <v>201</v>
      </c>
      <c r="T10" s="121">
        <v>192</v>
      </c>
      <c r="U10" s="121">
        <v>301</v>
      </c>
      <c r="V10" s="121">
        <v>85</v>
      </c>
      <c r="W10" s="122">
        <v>113</v>
      </c>
      <c r="X10" s="121">
        <f t="shared" si="0"/>
        <v>32.94117647058823</v>
      </c>
      <c r="Y10" s="121">
        <f t="shared" si="1"/>
        <v>-43.78109452736319</v>
      </c>
      <c r="AA10" s="121">
        <v>538</v>
      </c>
      <c r="AB10" s="122">
        <f>AB6-AB7-AB8+AB9</f>
        <v>499</v>
      </c>
      <c r="AC10" s="121">
        <f t="shared" si="2"/>
        <v>-7.249070631970255</v>
      </c>
    </row>
    <row r="11" spans="2:29" ht="14.25" hidden="1">
      <c r="B11" s="102" t="s">
        <v>71</v>
      </c>
      <c r="C11" s="20"/>
      <c r="D11" s="121">
        <v>85</v>
      </c>
      <c r="E11" s="121">
        <v>195</v>
      </c>
      <c r="F11" s="121">
        <v>134</v>
      </c>
      <c r="G11" s="121">
        <v>0</v>
      </c>
      <c r="H11" s="162"/>
      <c r="I11" s="75">
        <v>66</v>
      </c>
      <c r="J11" s="121">
        <v>50</v>
      </c>
      <c r="K11" s="121">
        <v>42</v>
      </c>
      <c r="L11" s="121">
        <v>37</v>
      </c>
      <c r="M11" s="121">
        <v>50</v>
      </c>
      <c r="N11" s="121">
        <v>37</v>
      </c>
      <c r="O11" s="121">
        <v>34</v>
      </c>
      <c r="P11" s="121">
        <v>13</v>
      </c>
      <c r="Q11" s="121">
        <v>34</v>
      </c>
      <c r="R11" s="121">
        <v>0</v>
      </c>
      <c r="S11" s="121">
        <v>0</v>
      </c>
      <c r="T11" s="121">
        <v>-34</v>
      </c>
      <c r="U11" s="121">
        <v>-34</v>
      </c>
      <c r="V11" s="121">
        <v>-34</v>
      </c>
      <c r="W11" s="407">
        <f>AB11-Q11-R11-S11</f>
        <v>-34</v>
      </c>
      <c r="X11" s="121" t="str">
        <f>IF(AND(W11=0,Q11=0),0,IF(OR(AND(W11&gt;0,Q11&lt;=0),AND(W11&lt;0,Q11&gt;=0)),"nm",IF(AND(W11&lt;0,Q11&lt;0),IF(-(W11/Q11-1)*100&lt;-100,"(&gt;100)",-(W11/Q11-1)*100),IF((W11/Q11-1)*100&gt;100,"&gt;100",(W11/Q11-1)*100))))</f>
        <v>nm</v>
      </c>
      <c r="Y11" s="121" t="str">
        <f>IF(AND(W11=0,N11=0),0,IF(OR(AND(W11&gt;0,N11&lt;=0),AND(W11&lt;0,N11&gt;=0)),"nm",IF(AND(W11&lt;0,N11&lt;0),IF(-(W11/N11-1)*100&lt;-100,"(&gt;100)",-(W11/N11-1)*100),IF((W11/N11-1)*100&gt;100,"&gt;100",(W11/N11-1)*100))))</f>
        <v>nm</v>
      </c>
      <c r="AA11" s="121">
        <v>0</v>
      </c>
      <c r="AB11" s="407">
        <v>0</v>
      </c>
      <c r="AC11" s="121">
        <f t="shared" si="2"/>
        <v>0</v>
      </c>
    </row>
    <row r="12" spans="2:29" ht="14.25" hidden="1">
      <c r="B12" s="102" t="s">
        <v>56</v>
      </c>
      <c r="C12" s="20"/>
      <c r="D12" s="121">
        <v>214</v>
      </c>
      <c r="E12" s="121">
        <v>723</v>
      </c>
      <c r="F12" s="121">
        <v>733</v>
      </c>
      <c r="G12" s="121">
        <v>0</v>
      </c>
      <c r="H12" s="162"/>
      <c r="I12" s="75">
        <v>275</v>
      </c>
      <c r="J12" s="121">
        <f>J10-J11</f>
        <v>157</v>
      </c>
      <c r="K12" s="121">
        <f>K10-K11</f>
        <v>141</v>
      </c>
      <c r="L12" s="121">
        <f>L10-L11</f>
        <v>150</v>
      </c>
      <c r="M12" s="121">
        <f>M10-M11</f>
        <v>239</v>
      </c>
      <c r="N12" s="121">
        <f>N10-N11</f>
        <v>229</v>
      </c>
      <c r="O12" s="121">
        <v>208</v>
      </c>
      <c r="P12" s="121">
        <v>57</v>
      </c>
      <c r="Q12" s="121">
        <v>169</v>
      </c>
      <c r="R12" s="121">
        <v>0</v>
      </c>
      <c r="S12" s="121">
        <v>0</v>
      </c>
      <c r="T12" s="121">
        <v>-169</v>
      </c>
      <c r="U12" s="121">
        <v>-169</v>
      </c>
      <c r="V12" s="121">
        <v>-169</v>
      </c>
      <c r="W12" s="407">
        <f>AB12-Q12-R12-S12</f>
        <v>-169</v>
      </c>
      <c r="X12" s="121" t="str">
        <f>IF(AND(W12=0,Q12=0),0,IF(OR(AND(W12&gt;0,Q12&lt;=0),AND(W12&lt;0,Q12&gt;=0)),"nm",IF(AND(W12&lt;0,Q12&lt;0),IF(-(W12/Q12-1)*100&lt;-100,"(&gt;100)",-(W12/Q12-1)*100),IF((W12/Q12-1)*100&gt;100,"&gt;100",(W12/Q12-1)*100))))</f>
        <v>nm</v>
      </c>
      <c r="Y12" s="121" t="str">
        <f>IF(AND(W12=0,N12=0),0,IF(OR(AND(W12&gt;0,N12&lt;=0),AND(W12&lt;0,N12&gt;=0)),"nm",IF(AND(W12&lt;0,N12&lt;0),IF(-(W12/N12-1)*100&lt;-100,"(&gt;100)",-(W12/N12-1)*100),IF((W12/N12-1)*100&gt;100,"&gt;100",(W12/N12-1)*100))))</f>
        <v>nm</v>
      </c>
      <c r="AA12" s="121">
        <v>0</v>
      </c>
      <c r="AB12" s="407">
        <v>0</v>
      </c>
      <c r="AC12" s="121">
        <f t="shared" si="2"/>
        <v>0</v>
      </c>
    </row>
    <row r="13" spans="3:28" ht="14.25">
      <c r="C13" s="20"/>
      <c r="D13" s="121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407"/>
      <c r="AA13" s="173"/>
      <c r="AB13" s="407"/>
    </row>
    <row r="14" spans="1:29" s="24" customFormat="1" ht="14.25" customHeight="1">
      <c r="A14" s="88" t="s">
        <v>111</v>
      </c>
      <c r="B14" s="31"/>
      <c r="D14" s="164"/>
      <c r="E14" s="164"/>
      <c r="F14" s="164"/>
      <c r="G14" s="164"/>
      <c r="H14" s="17"/>
      <c r="I14" s="17"/>
      <c r="J14" s="17"/>
      <c r="K14" s="17"/>
      <c r="L14" s="17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408"/>
      <c r="X14" s="17"/>
      <c r="Y14" s="17"/>
      <c r="Z14" s="17"/>
      <c r="AA14" s="172"/>
      <c r="AB14" s="125"/>
      <c r="AC14" s="17"/>
    </row>
    <row r="15" spans="2:29" ht="14.25">
      <c r="B15" s="101" t="s">
        <v>75</v>
      </c>
      <c r="C15" s="20"/>
      <c r="D15" s="121">
        <v>101595</v>
      </c>
      <c r="E15" s="121">
        <v>97959</v>
      </c>
      <c r="F15" s="121">
        <v>98735</v>
      </c>
      <c r="G15" s="121">
        <v>103900</v>
      </c>
      <c r="I15" s="121">
        <v>113078</v>
      </c>
      <c r="J15" s="121">
        <v>106363</v>
      </c>
      <c r="K15" s="121">
        <v>100649</v>
      </c>
      <c r="L15" s="121">
        <v>97959</v>
      </c>
      <c r="M15" s="121">
        <v>98434</v>
      </c>
      <c r="N15" s="121">
        <v>100057</v>
      </c>
      <c r="O15" s="121">
        <v>99611</v>
      </c>
      <c r="P15" s="121">
        <v>98735</v>
      </c>
      <c r="Q15" s="121">
        <v>96656</v>
      </c>
      <c r="R15" s="121">
        <v>102305</v>
      </c>
      <c r="S15" s="121">
        <v>109985</v>
      </c>
      <c r="T15" s="121">
        <v>103900</v>
      </c>
      <c r="U15" s="121">
        <v>79895</v>
      </c>
      <c r="V15" s="121">
        <v>78978</v>
      </c>
      <c r="W15" s="122">
        <v>82656</v>
      </c>
      <c r="X15" s="121">
        <f>IF(AND(W15=0,V15=0),0,IF(OR(AND(W15&gt;0,V15&lt;=0),AND(W15&lt;0,V15&gt;=0)),"nm",IF(AND(W15&lt;0,V15&lt;0),IF(-(W15/V15-1)*100&lt;-100,"(&gt;100)",-(W15/V15-1)*100),IF((W15/V15-1)*100&gt;100,"&gt;100",(W15/V15-1)*100))))</f>
        <v>4.6569930866823706</v>
      </c>
      <c r="Y15" s="121">
        <f>IF(AND(W15=0,S15=0),0,IF(OR(AND(W15&gt;0,S15&lt;=0),AND(W15&lt;0,S15&gt;=0)),"nm",IF(AND(W15&lt;0,S15&lt;0),IF(-(W15/S15-1)*100&lt;-100,"(&gt;100)",-(W15/S15-1)*100),IF((W15/S15-1)*100&gt;100,"&gt;100",(W15/S15-1)*100))))</f>
        <v>-24.847933809155798</v>
      </c>
      <c r="AA15" s="121">
        <v>109985</v>
      </c>
      <c r="AB15" s="122">
        <f>W15</f>
        <v>82656</v>
      </c>
      <c r="AC15" s="121">
        <f>IF(AND(AB15=0,AA15=0),0,IF(OR(AND(AB15&gt;0,AA15&lt;=0),AND(AB15&lt;0,AA15&gt;=0)),"nm",IF(AND(AB15&lt;0,AA15&lt;0),IF(-(AB15/AA15-1)*100&lt;-100,"(&gt;100)",-(AB15/AA15-1)*100),IF((AB15/AA15-1)*100&gt;100,"&gt;100",(AB15/AA15-1)*100))))</f>
        <v>-24.847933809155798</v>
      </c>
    </row>
    <row r="16" spans="2:29" ht="14.25">
      <c r="B16" s="101" t="s">
        <v>11</v>
      </c>
      <c r="C16" s="20"/>
      <c r="D16" s="121">
        <v>46715</v>
      </c>
      <c r="E16" s="121">
        <v>31262</v>
      </c>
      <c r="F16" s="121">
        <v>42584</v>
      </c>
      <c r="G16" s="121">
        <v>71166</v>
      </c>
      <c r="I16" s="121">
        <v>48368</v>
      </c>
      <c r="J16" s="121">
        <v>42296</v>
      </c>
      <c r="K16" s="121">
        <v>32946</v>
      </c>
      <c r="L16" s="121">
        <v>31262</v>
      </c>
      <c r="M16" s="121">
        <v>38180</v>
      </c>
      <c r="N16" s="121">
        <v>49489</v>
      </c>
      <c r="O16" s="121">
        <v>50908</v>
      </c>
      <c r="P16" s="121">
        <v>42584</v>
      </c>
      <c r="Q16" s="121">
        <v>51746</v>
      </c>
      <c r="R16" s="121">
        <v>59869</v>
      </c>
      <c r="S16" s="121">
        <v>75961</v>
      </c>
      <c r="T16" s="121">
        <v>71166</v>
      </c>
      <c r="U16" s="121">
        <v>70425</v>
      </c>
      <c r="V16" s="121">
        <v>77738</v>
      </c>
      <c r="W16" s="122">
        <v>82449</v>
      </c>
      <c r="X16" s="121">
        <f>IF(AND(W16=0,V16=0),0,IF(OR(AND(W16&gt;0,V16&lt;=0),AND(W16&lt;0,V16&gt;=0)),"nm",IF(AND(W16&lt;0,V16&lt;0),IF(-(W16/V16-1)*100&lt;-100,"(&gt;100)",-(W16/V16-1)*100),IF((W16/V16-1)*100&gt;100,"&gt;100",(W16/V16-1)*100))))</f>
        <v>6.0600993079317655</v>
      </c>
      <c r="Y16" s="121">
        <f>IF(AND(W16=0,S16=0),0,IF(OR(AND(W16&gt;0,S16&lt;=0),AND(W16&lt;0,S16&gt;=0)),"nm",IF(AND(W16&lt;0,S16&lt;0),IF(-(W16/S16-1)*100&lt;-100,"(&gt;100)",-(W16/S16-1)*100),IF((W16/S16-1)*100&gt;100,"&gt;100",(W16/S16-1)*100))))</f>
        <v>8.541225102355154</v>
      </c>
      <c r="AA16" s="121">
        <v>75961</v>
      </c>
      <c r="AB16" s="122">
        <f>W16</f>
        <v>82449</v>
      </c>
      <c r="AC16" s="121">
        <f>IF(AND(AB16=0,AA16=0),0,IF(OR(AND(AB16&gt;0,AA16&lt;=0),AND(AB16&lt;0,AA16&gt;=0)),"nm",IF(AND(AB16&lt;0,AA16&lt;0),IF(-(AB16/AA16-1)*100&lt;-100,"(&gt;100)",-(AB16/AA16-1)*100),IF((AB16/AA16-1)*100&gt;100,"&gt;100",(AB16/AA16-1)*100))))</f>
        <v>8.541225102355154</v>
      </c>
    </row>
    <row r="17" spans="2:29" ht="14.25">
      <c r="B17" s="101" t="s">
        <v>72</v>
      </c>
      <c r="C17" s="20"/>
      <c r="D17" s="121">
        <v>11</v>
      </c>
      <c r="E17" s="121">
        <v>11</v>
      </c>
      <c r="F17" s="121">
        <v>10</v>
      </c>
      <c r="G17" s="121">
        <v>21</v>
      </c>
      <c r="I17" s="121">
        <v>3</v>
      </c>
      <c r="J17" s="121">
        <v>3</v>
      </c>
      <c r="K17" s="121">
        <v>2</v>
      </c>
      <c r="L17" s="121">
        <v>3</v>
      </c>
      <c r="M17" s="121">
        <v>2</v>
      </c>
      <c r="N17" s="121">
        <v>0</v>
      </c>
      <c r="O17" s="121">
        <v>0</v>
      </c>
      <c r="P17" s="121">
        <v>8</v>
      </c>
      <c r="Q17" s="121">
        <v>1</v>
      </c>
      <c r="R17" s="121">
        <v>7</v>
      </c>
      <c r="S17" s="121">
        <v>5</v>
      </c>
      <c r="T17" s="121">
        <v>8</v>
      </c>
      <c r="U17" s="121">
        <v>0</v>
      </c>
      <c r="V17" s="121">
        <v>0</v>
      </c>
      <c r="W17" s="122">
        <v>0</v>
      </c>
      <c r="X17" s="121">
        <f>IF(AND(W17=0,V17=0),0,IF(OR(AND(W17&gt;0,V17&lt;=0),AND(W17&lt;0,V17&gt;=0)),"nm",IF(AND(W17&lt;0,V17&lt;0),IF(-(W17/V17-1)*100&lt;-100,"(&gt;100)",-(W17/V17-1)*100),IF((W17/V17-1)*100&gt;100,"&gt;100",(W17/V17-1)*100))))</f>
        <v>0</v>
      </c>
      <c r="Y17" s="121">
        <f>IF(AND(W17=0,S17=0),0,IF(OR(AND(W17&gt;0,S17&lt;=0),AND(W17&lt;0,S17&gt;=0)),"nm",IF(AND(W17&lt;0,S17&lt;0),IF(-(W17/S17-1)*100&lt;-100,"(&gt;100)",-(W17/S17-1)*100),IF((W17/S17-1)*100&gt;100,"&gt;100",(W17/S17-1)*100))))</f>
        <v>-100</v>
      </c>
      <c r="AA17" s="121">
        <v>13</v>
      </c>
      <c r="AB17" s="122">
        <f>U17+W17+V17</f>
        <v>0</v>
      </c>
      <c r="AC17" s="121">
        <f>IF(AND(AB17=0,AA17=0),0,IF(OR(AND(AB17&gt;0,AA17&lt;=0),AND(AB17&lt;0,AA17&gt;=0)),"nm",IF(AND(AB17&lt;0,AA17&lt;0),IF(-(AB17/AA17-1)*100&lt;-100,"(&gt;100)",-(AB17/AA17-1)*100),IF((AB17/AA17-1)*100&gt;100,"&gt;100",(AB17/AA17-1)*100))))</f>
        <v>-100</v>
      </c>
    </row>
    <row r="18" spans="2:29" ht="14.25">
      <c r="B18" s="101" t="s">
        <v>73</v>
      </c>
      <c r="C18" s="20"/>
      <c r="D18" s="121">
        <v>5</v>
      </c>
      <c r="E18" s="121">
        <v>7</v>
      </c>
      <c r="F18" s="121">
        <v>9</v>
      </c>
      <c r="G18" s="121">
        <v>13</v>
      </c>
      <c r="I18" s="121">
        <v>1</v>
      </c>
      <c r="J18" s="121">
        <v>2</v>
      </c>
      <c r="K18" s="121">
        <v>2</v>
      </c>
      <c r="L18" s="121">
        <v>2</v>
      </c>
      <c r="M18" s="121">
        <v>2</v>
      </c>
      <c r="N18" s="121">
        <v>2</v>
      </c>
      <c r="O18" s="121">
        <v>3</v>
      </c>
      <c r="P18" s="121">
        <v>2</v>
      </c>
      <c r="Q18" s="121">
        <v>2</v>
      </c>
      <c r="R18" s="121">
        <v>2</v>
      </c>
      <c r="S18" s="121">
        <v>3</v>
      </c>
      <c r="T18" s="121">
        <v>6</v>
      </c>
      <c r="U18" s="121">
        <v>2</v>
      </c>
      <c r="V18" s="121">
        <v>1</v>
      </c>
      <c r="W18" s="122">
        <v>2</v>
      </c>
      <c r="X18" s="121">
        <f>IF(AND(W18=0,V18=0),0,IF(OR(AND(W18&gt;0,V18&lt;=0),AND(W18&lt;0,V18&gt;=0)),"nm",IF(AND(W18&lt;0,V18&lt;0),IF(-(W18/V18-1)*100&lt;-100,"(&gt;100)",-(W18/V18-1)*100),IF((W18/V18-1)*100&gt;100,"&gt;100",(W18/V18-1)*100))))</f>
        <v>100</v>
      </c>
      <c r="Y18" s="121">
        <f>IF(AND(W18=0,S18=0),0,IF(OR(AND(W18&gt;0,S18&lt;=0),AND(W18&lt;0,S18&gt;=0)),"nm",IF(AND(W18&lt;0,S18&lt;0),IF(-(W18/S18-1)*100&lt;-100,"(&gt;100)",-(W18/S18-1)*100),IF((W18/S18-1)*100&gt;100,"&gt;100",(W18/S18-1)*100))))</f>
        <v>-33.333333333333336</v>
      </c>
      <c r="AA18" s="121">
        <v>7</v>
      </c>
      <c r="AB18" s="122">
        <f>U18+W18+V18</f>
        <v>5</v>
      </c>
      <c r="AC18" s="121">
        <f>IF(AND(AB18=0,AA18=0),0,IF(OR(AND(AB18&gt;0,AA18&lt;=0),AND(AB18&lt;0,AA18&gt;=0)),"nm",IF(AND(AB18&lt;0,AA18&lt;0),IF(-(AB18/AA18-1)*100&lt;-100,"(&gt;100)",-(AB18/AA18-1)*100),IF((AB18/AA18-1)*100&gt;100,"&gt;100",(AB18/AA18-1)*100))))</f>
        <v>-28.57142857142857</v>
      </c>
    </row>
    <row r="19" spans="3:4" ht="14.25">
      <c r="C19" s="20"/>
      <c r="D19" s="121"/>
    </row>
    <row r="20" spans="23:28" ht="14.25">
      <c r="W20" s="407"/>
      <c r="AB20" s="407"/>
    </row>
    <row r="21" spans="23:28" ht="14.25">
      <c r="W21" s="407"/>
      <c r="AB21" s="407"/>
    </row>
    <row r="22" spans="23:28" ht="14.25">
      <c r="W22" s="407"/>
      <c r="AB22" s="407"/>
    </row>
    <row r="23" spans="23:28" ht="14.25">
      <c r="W23" s="407"/>
      <c r="AB23" s="407"/>
    </row>
    <row r="24" spans="23:28" ht="14.25">
      <c r="W24" s="407"/>
      <c r="AB24" s="407"/>
    </row>
    <row r="25" ht="14.25">
      <c r="W25" s="407"/>
    </row>
    <row r="26" ht="14.25">
      <c r="W26" s="407"/>
    </row>
    <row r="27" ht="14.25">
      <c r="W27" s="40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25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1" sqref="R1:R1638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8515625" style="5" customWidth="1"/>
    <col min="4" max="4" width="9.28125" style="126" hidden="1" customWidth="1" outlineLevel="1"/>
    <col min="5" max="7" width="9.28125" style="121" hidden="1" customWidth="1" outlineLevel="1"/>
    <col min="8" max="8" width="3.28125" style="121" hidden="1" customWidth="1" outlineLevel="1"/>
    <col min="9" max="16" width="9.28125" style="121" hidden="1" customWidth="1" outlineLevel="1"/>
    <col min="17" max="18" width="9.28125" style="121" hidden="1" customWidth="1" outlineLevel="1" collapsed="1"/>
    <col min="19" max="19" width="9.28125" style="121" customWidth="1" collapsed="1"/>
    <col min="20" max="22" width="9.28125" style="121" customWidth="1"/>
    <col min="23" max="23" width="9.28125" style="122" customWidth="1"/>
    <col min="24" max="24" width="7.7109375" style="121" bestFit="1" customWidth="1"/>
    <col min="25" max="25" width="8.57421875" style="121" customWidth="1"/>
    <col min="26" max="26" width="5.7109375" style="121" bestFit="1" customWidth="1"/>
    <col min="27" max="27" width="9.28125" style="121" customWidth="1"/>
    <col min="28" max="28" width="9.28125" style="122" customWidth="1"/>
    <col min="29" max="29" width="7.7109375" style="121" customWidth="1"/>
    <col min="30" max="16384" width="9.140625" style="20" customWidth="1"/>
  </cols>
  <sheetData>
    <row r="1" spans="1:29" s="42" customFormat="1" ht="20.25">
      <c r="A1" s="41" t="s">
        <v>38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14.25" customHeight="1">
      <c r="A3" s="47" t="s">
        <v>106</v>
      </c>
      <c r="B3" s="31"/>
      <c r="D3" s="8"/>
      <c r="E3" s="17"/>
      <c r="F3" s="17"/>
      <c r="G3" s="17"/>
      <c r="H3" s="17"/>
      <c r="I3" s="17"/>
      <c r="J3" s="17"/>
      <c r="K3" s="17"/>
      <c r="L3" s="17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408"/>
      <c r="X3" s="17"/>
      <c r="Y3" s="17"/>
      <c r="Z3" s="17"/>
      <c r="AA3" s="17"/>
      <c r="AB3" s="125"/>
      <c r="AC3" s="17"/>
    </row>
    <row r="4" spans="2:29" ht="14.25">
      <c r="B4" s="38" t="s">
        <v>5</v>
      </c>
      <c r="D4" s="140">
        <v>135</v>
      </c>
      <c r="E4" s="121">
        <v>-11</v>
      </c>
      <c r="F4" s="121">
        <v>85</v>
      </c>
      <c r="G4" s="121">
        <v>111</v>
      </c>
      <c r="H4" s="162"/>
      <c r="I4" s="121">
        <v>18</v>
      </c>
      <c r="J4" s="121">
        <v>-15</v>
      </c>
      <c r="K4" s="121">
        <v>-13</v>
      </c>
      <c r="L4" s="121">
        <v>-1</v>
      </c>
      <c r="M4" s="121">
        <v>19</v>
      </c>
      <c r="N4" s="121">
        <v>28</v>
      </c>
      <c r="O4" s="121">
        <v>26</v>
      </c>
      <c r="P4" s="121">
        <v>12</v>
      </c>
      <c r="Q4" s="121">
        <v>37</v>
      </c>
      <c r="R4" s="121">
        <v>25</v>
      </c>
      <c r="S4" s="121">
        <v>35</v>
      </c>
      <c r="T4" s="121">
        <v>14</v>
      </c>
      <c r="U4" s="121">
        <v>87</v>
      </c>
      <c r="V4" s="121">
        <v>77</v>
      </c>
      <c r="W4" s="122">
        <v>114</v>
      </c>
      <c r="X4" s="75">
        <f aca="true" t="shared" si="0" ref="X4:X10">IF(AND(W4=0,V4=0),0,IF(OR(AND(W4&gt;0,V4&lt;=0),AND(W4&lt;0,V4&gt;=0)),"nm",IF(AND(W4&lt;0,V4&lt;0),IF(-(W4/V4-1)*100&lt;-100,"(&gt;100)",-(W4/V4-1)*100),IF((W4/V4-1)*100&gt;100,"&gt;100",(W4/V4-1)*100))))</f>
        <v>48.05194805194806</v>
      </c>
      <c r="Y4" s="75" t="str">
        <f aca="true" t="shared" si="1" ref="Y4:Y10">IF(AND(W4=0,S4=0),0,IF(OR(AND(W4&gt;0,S4&lt;=0),AND(W4&lt;0,S4&gt;=0)),"nm",IF(AND(W4&lt;0,S4&lt;0),IF(-(W4/S4-1)*100&lt;-100,"(&gt;100)",-(W4/S4-1)*100),IF((W4/S4-1)*100&gt;100,"&gt;100",(W4/S4-1)*100))))</f>
        <v>&gt;100</v>
      </c>
      <c r="Z4" s="75"/>
      <c r="AA4" s="121">
        <v>97</v>
      </c>
      <c r="AB4" s="122">
        <v>278</v>
      </c>
      <c r="AC4" s="121" t="str">
        <f aca="true" t="shared" si="2" ref="AC4:AC12">IF(AND(AB4=0,AA4=0),0,IF(OR(AND(AB4&gt;0,AA4&lt;=0),AND(AB4&lt;0,AA4&gt;=0)),"nm",IF(AND(AB4&lt;0,AA4&lt;0),IF(-(AB4/AA4-1)*100&lt;-100,"(&gt;100)",-(AB4/AA4-1)*100),IF((AB4/AA4-1)*100&gt;100,"&gt;100",(AB4/AA4-1)*100))))</f>
        <v>&gt;100</v>
      </c>
    </row>
    <row r="5" spans="2:29" ht="14.25">
      <c r="B5" s="38" t="s">
        <v>25</v>
      </c>
      <c r="D5" s="140">
        <v>64</v>
      </c>
      <c r="E5" s="121">
        <v>185</v>
      </c>
      <c r="F5" s="121">
        <v>170</v>
      </c>
      <c r="G5" s="121">
        <v>154</v>
      </c>
      <c r="H5" s="162"/>
      <c r="I5" s="121">
        <v>-79</v>
      </c>
      <c r="J5" s="121">
        <v>227</v>
      </c>
      <c r="K5" s="121">
        <v>-1</v>
      </c>
      <c r="L5" s="121">
        <v>38</v>
      </c>
      <c r="M5" s="121">
        <v>-1</v>
      </c>
      <c r="N5" s="121">
        <v>-10</v>
      </c>
      <c r="O5" s="121">
        <v>42</v>
      </c>
      <c r="P5" s="121">
        <v>139</v>
      </c>
      <c r="Q5" s="121">
        <v>68</v>
      </c>
      <c r="R5" s="121">
        <v>31</v>
      </c>
      <c r="S5" s="121">
        <v>23</v>
      </c>
      <c r="T5" s="121">
        <v>32</v>
      </c>
      <c r="U5" s="121">
        <v>-40</v>
      </c>
      <c r="V5" s="121">
        <v>-8</v>
      </c>
      <c r="W5" s="122">
        <v>-19</v>
      </c>
      <c r="X5" s="75" t="str">
        <f t="shared" si="0"/>
        <v>(&gt;100)</v>
      </c>
      <c r="Y5" s="75" t="str">
        <f t="shared" si="1"/>
        <v>nm</v>
      </c>
      <c r="Z5" s="75"/>
      <c r="AA5" s="121">
        <v>119</v>
      </c>
      <c r="AB5" s="122">
        <v>-67</v>
      </c>
      <c r="AC5" s="121" t="str">
        <f t="shared" si="2"/>
        <v>nm</v>
      </c>
    </row>
    <row r="6" spans="2:29" ht="14.25">
      <c r="B6" s="38" t="s">
        <v>6</v>
      </c>
      <c r="D6" s="140">
        <v>199</v>
      </c>
      <c r="E6" s="121">
        <v>174</v>
      </c>
      <c r="F6" s="121">
        <v>255</v>
      </c>
      <c r="G6" s="121">
        <v>265</v>
      </c>
      <c r="H6" s="162"/>
      <c r="I6" s="121">
        <f aca="true" t="shared" si="3" ref="I6:N6">I4+I5</f>
        <v>-61</v>
      </c>
      <c r="J6" s="121">
        <f t="shared" si="3"/>
        <v>212</v>
      </c>
      <c r="K6" s="121">
        <f t="shared" si="3"/>
        <v>-14</v>
      </c>
      <c r="L6" s="121">
        <f t="shared" si="3"/>
        <v>37</v>
      </c>
      <c r="M6" s="121">
        <f t="shared" si="3"/>
        <v>18</v>
      </c>
      <c r="N6" s="121">
        <f t="shared" si="3"/>
        <v>18</v>
      </c>
      <c r="O6" s="121">
        <v>68</v>
      </c>
      <c r="P6" s="121">
        <v>151</v>
      </c>
      <c r="Q6" s="121">
        <v>105</v>
      </c>
      <c r="R6" s="121">
        <v>56</v>
      </c>
      <c r="S6" s="121">
        <v>58</v>
      </c>
      <c r="T6" s="121">
        <v>46</v>
      </c>
      <c r="U6" s="121">
        <v>47</v>
      </c>
      <c r="V6" s="121">
        <v>69</v>
      </c>
      <c r="W6" s="122">
        <v>95</v>
      </c>
      <c r="X6" s="75">
        <f t="shared" si="0"/>
        <v>37.681159420289845</v>
      </c>
      <c r="Y6" s="75">
        <f t="shared" si="1"/>
        <v>63.793103448275865</v>
      </c>
      <c r="Z6" s="75"/>
      <c r="AA6" s="121">
        <v>216</v>
      </c>
      <c r="AB6" s="122">
        <f>AB4+AB5</f>
        <v>211</v>
      </c>
      <c r="AC6" s="121">
        <f t="shared" si="2"/>
        <v>-2.314814814814814</v>
      </c>
    </row>
    <row r="7" spans="2:29" ht="14.25">
      <c r="B7" s="38" t="s">
        <v>0</v>
      </c>
      <c r="D7" s="140">
        <v>14</v>
      </c>
      <c r="E7" s="121">
        <v>71</v>
      </c>
      <c r="F7" s="121">
        <v>-33</v>
      </c>
      <c r="G7" s="121">
        <v>3</v>
      </c>
      <c r="H7" s="162"/>
      <c r="I7" s="121">
        <v>52</v>
      </c>
      <c r="J7" s="121">
        <v>7</v>
      </c>
      <c r="K7" s="121">
        <v>29</v>
      </c>
      <c r="L7" s="121">
        <v>-18</v>
      </c>
      <c r="M7" s="121">
        <v>24</v>
      </c>
      <c r="N7" s="121">
        <v>5</v>
      </c>
      <c r="O7" s="121">
        <v>-9</v>
      </c>
      <c r="P7" s="121">
        <v>-53</v>
      </c>
      <c r="Q7" s="121">
        <v>21</v>
      </c>
      <c r="R7" s="121">
        <v>0</v>
      </c>
      <c r="S7" s="121">
        <v>19</v>
      </c>
      <c r="T7" s="121">
        <v>-37</v>
      </c>
      <c r="U7" s="121">
        <v>111</v>
      </c>
      <c r="V7" s="121">
        <v>27</v>
      </c>
      <c r="W7" s="122">
        <v>27</v>
      </c>
      <c r="X7" s="75">
        <f t="shared" si="0"/>
        <v>0</v>
      </c>
      <c r="Y7" s="75">
        <f t="shared" si="1"/>
        <v>42.10526315789473</v>
      </c>
      <c r="Z7" s="75"/>
      <c r="AA7" s="121">
        <v>37</v>
      </c>
      <c r="AB7" s="122">
        <v>165</v>
      </c>
      <c r="AC7" s="121" t="str">
        <f t="shared" si="2"/>
        <v>&gt;100</v>
      </c>
    </row>
    <row r="8" spans="2:29" ht="14.25">
      <c r="B8" s="38" t="s">
        <v>8</v>
      </c>
      <c r="D8" s="140">
        <v>-119</v>
      </c>
      <c r="E8" s="121">
        <v>322</v>
      </c>
      <c r="F8" s="121">
        <v>46</v>
      </c>
      <c r="G8" s="121">
        <v>196</v>
      </c>
      <c r="H8" s="162"/>
      <c r="I8" s="121">
        <v>118</v>
      </c>
      <c r="J8" s="121">
        <v>185</v>
      </c>
      <c r="K8" s="121">
        <v>0</v>
      </c>
      <c r="L8" s="121">
        <v>19</v>
      </c>
      <c r="M8" s="121">
        <v>10</v>
      </c>
      <c r="N8" s="121">
        <v>6</v>
      </c>
      <c r="O8" s="121">
        <v>34</v>
      </c>
      <c r="P8" s="121">
        <v>-4</v>
      </c>
      <c r="Q8" s="121">
        <v>46</v>
      </c>
      <c r="R8" s="121">
        <v>43</v>
      </c>
      <c r="S8" s="121">
        <v>78</v>
      </c>
      <c r="T8" s="121">
        <v>29</v>
      </c>
      <c r="U8" s="121">
        <v>50</v>
      </c>
      <c r="V8" s="121">
        <v>7</v>
      </c>
      <c r="W8" s="122">
        <v>46</v>
      </c>
      <c r="X8" s="75" t="str">
        <f t="shared" si="0"/>
        <v>&gt;100</v>
      </c>
      <c r="Y8" s="75">
        <f t="shared" si="1"/>
        <v>-41.02564102564102</v>
      </c>
      <c r="Z8" s="75"/>
      <c r="AA8" s="121">
        <v>167</v>
      </c>
      <c r="AB8" s="122">
        <v>103</v>
      </c>
      <c r="AC8" s="121">
        <f t="shared" si="2"/>
        <v>-38.32335329341318</v>
      </c>
    </row>
    <row r="9" spans="2:29" ht="14.25">
      <c r="B9" s="39" t="s">
        <v>70</v>
      </c>
      <c r="D9" s="140">
        <v>56</v>
      </c>
      <c r="E9" s="121">
        <v>38</v>
      </c>
      <c r="F9" s="121">
        <v>77</v>
      </c>
      <c r="G9" s="121">
        <v>106</v>
      </c>
      <c r="H9" s="162"/>
      <c r="I9" s="121">
        <v>15</v>
      </c>
      <c r="J9" s="121">
        <v>7</v>
      </c>
      <c r="K9" s="121">
        <v>19</v>
      </c>
      <c r="L9" s="121">
        <v>-3</v>
      </c>
      <c r="M9" s="121">
        <v>16</v>
      </c>
      <c r="N9" s="121">
        <v>17</v>
      </c>
      <c r="O9" s="121">
        <v>25</v>
      </c>
      <c r="P9" s="121">
        <v>19</v>
      </c>
      <c r="Q9" s="121">
        <v>17</v>
      </c>
      <c r="R9" s="121">
        <v>24</v>
      </c>
      <c r="S9" s="121">
        <v>31</v>
      </c>
      <c r="T9" s="121">
        <v>34</v>
      </c>
      <c r="U9" s="121">
        <v>37</v>
      </c>
      <c r="V9" s="121">
        <v>35</v>
      </c>
      <c r="W9" s="122">
        <v>26</v>
      </c>
      <c r="X9" s="75">
        <f t="shared" si="0"/>
        <v>-25.71428571428571</v>
      </c>
      <c r="Y9" s="75">
        <f t="shared" si="1"/>
        <v>-16.129032258064512</v>
      </c>
      <c r="Z9" s="75"/>
      <c r="AA9" s="121">
        <v>72</v>
      </c>
      <c r="AB9" s="122">
        <v>98</v>
      </c>
      <c r="AC9" s="121">
        <f t="shared" si="2"/>
        <v>36.111111111111114</v>
      </c>
    </row>
    <row r="10" spans="2:29" ht="14.25">
      <c r="B10" s="39" t="s">
        <v>9</v>
      </c>
      <c r="D10" s="140">
        <v>360</v>
      </c>
      <c r="E10" s="121">
        <v>-181</v>
      </c>
      <c r="F10" s="121">
        <v>319</v>
      </c>
      <c r="G10" s="121">
        <v>172</v>
      </c>
      <c r="H10" s="162"/>
      <c r="I10" s="121">
        <f aca="true" t="shared" si="4" ref="I10:N10">I6-I7-I8+I9</f>
        <v>-216</v>
      </c>
      <c r="J10" s="121">
        <f t="shared" si="4"/>
        <v>27</v>
      </c>
      <c r="K10" s="121">
        <f t="shared" si="4"/>
        <v>-24</v>
      </c>
      <c r="L10" s="121">
        <f t="shared" si="4"/>
        <v>33</v>
      </c>
      <c r="M10" s="121">
        <f t="shared" si="4"/>
        <v>0</v>
      </c>
      <c r="N10" s="121">
        <f t="shared" si="4"/>
        <v>24</v>
      </c>
      <c r="O10" s="121">
        <v>68</v>
      </c>
      <c r="P10" s="121">
        <v>227</v>
      </c>
      <c r="Q10" s="121">
        <v>55</v>
      </c>
      <c r="R10" s="121">
        <v>37</v>
      </c>
      <c r="S10" s="121">
        <v>-8</v>
      </c>
      <c r="T10" s="121">
        <v>88</v>
      </c>
      <c r="U10" s="121">
        <v>-77</v>
      </c>
      <c r="V10" s="121">
        <v>70</v>
      </c>
      <c r="W10" s="122">
        <v>48</v>
      </c>
      <c r="X10" s="75">
        <f t="shared" si="0"/>
        <v>-31.428571428571427</v>
      </c>
      <c r="Y10" s="75" t="str">
        <f t="shared" si="1"/>
        <v>nm</v>
      </c>
      <c r="Z10" s="75"/>
      <c r="AA10" s="121">
        <v>84</v>
      </c>
      <c r="AB10" s="122">
        <f>AB6-AB7-AB8+AB9</f>
        <v>41</v>
      </c>
      <c r="AC10" s="121">
        <f t="shared" si="2"/>
        <v>-51.19047619047619</v>
      </c>
    </row>
    <row r="11" spans="2:29" ht="14.25" customHeight="1" hidden="1">
      <c r="B11" s="39" t="s">
        <v>71</v>
      </c>
      <c r="D11" s="140">
        <v>-25</v>
      </c>
      <c r="E11" s="121">
        <v>-216</v>
      </c>
      <c r="F11" s="121">
        <v>-35</v>
      </c>
      <c r="H11" s="162"/>
      <c r="I11" s="121">
        <v>-56</v>
      </c>
      <c r="J11" s="121">
        <v>-32</v>
      </c>
      <c r="K11" s="121">
        <v>-30</v>
      </c>
      <c r="L11" s="121">
        <v>-98</v>
      </c>
      <c r="M11" s="121">
        <v>-12</v>
      </c>
      <c r="N11" s="121">
        <v>-10</v>
      </c>
      <c r="O11" s="121">
        <v>14</v>
      </c>
      <c r="P11" s="121">
        <v>-27</v>
      </c>
      <c r="Q11" s="121">
        <v>-29</v>
      </c>
      <c r="T11" s="121">
        <v>29</v>
      </c>
      <c r="U11" s="121">
        <v>29</v>
      </c>
      <c r="V11" s="121">
        <v>29</v>
      </c>
      <c r="W11" s="407">
        <f>AB11-Q11-R11-S11</f>
        <v>29</v>
      </c>
      <c r="X11" s="75" t="str">
        <f>IF(AND(W11=0,Q11=0),0,IF(OR(AND(W11&gt;0,Q11&lt;=0),AND(W11&lt;0,Q11&gt;=0)),"nm",IF(AND(W11&lt;0,Q11&lt;0),IF(-(W11/Q11-1)*100&lt;-100,"(&gt;100)",-(W11/Q11-1)*100),IF((W11/Q11-1)*100&gt;100,"&gt;100",(W11/Q11-1)*100))))</f>
        <v>nm</v>
      </c>
      <c r="Y11" s="75" t="str">
        <f>IF(AND(W11=0,N11=0),0,IF(OR(AND(W11&gt;0,N11&lt;=0),AND(W11&lt;0,N11&gt;=0)),"nm",IF(AND(W11&lt;0,N11&lt;0),IF(-(W11/N11-1)*100&lt;-100,"(&gt;100)",-(W11/N11-1)*100),IF((W11/N11-1)*100&gt;100,"&gt;100",(W11/N11-1)*100))))</f>
        <v>nm</v>
      </c>
      <c r="Z11" s="75"/>
      <c r="AA11" s="75"/>
      <c r="AB11" s="407"/>
      <c r="AC11" s="121">
        <f t="shared" si="2"/>
        <v>0</v>
      </c>
    </row>
    <row r="12" spans="2:29" ht="18" customHeight="1" hidden="1">
      <c r="B12" s="39" t="s">
        <v>56</v>
      </c>
      <c r="D12" s="140">
        <v>181</v>
      </c>
      <c r="E12" s="121">
        <v>-205</v>
      </c>
      <c r="F12" s="121">
        <v>99</v>
      </c>
      <c r="H12" s="162"/>
      <c r="I12" s="121">
        <v>-222</v>
      </c>
      <c r="J12" s="121">
        <v>-2</v>
      </c>
      <c r="K12" s="121">
        <v>-54</v>
      </c>
      <c r="L12" s="121">
        <v>73</v>
      </c>
      <c r="M12" s="121">
        <v>-46</v>
      </c>
      <c r="N12" s="121">
        <v>-26</v>
      </c>
      <c r="O12" s="121">
        <v>-6</v>
      </c>
      <c r="P12" s="121">
        <v>177</v>
      </c>
      <c r="Q12" s="121">
        <v>1</v>
      </c>
      <c r="T12" s="121">
        <v>-1</v>
      </c>
      <c r="U12" s="121">
        <v>-1</v>
      </c>
      <c r="V12" s="121">
        <v>-1</v>
      </c>
      <c r="W12" s="407">
        <f>AB12-Q12-R12-S12</f>
        <v>-1</v>
      </c>
      <c r="X12" s="75" t="str">
        <f>IF(AND(W12=0,Q12=0),0,IF(OR(AND(W12&gt;0,Q12&lt;=0),AND(W12&lt;0,Q12&gt;=0)),"nm",IF(AND(W12&lt;0,Q12&lt;0),IF(-(W12/Q12-1)*100&lt;-100,"(&gt;100)",-(W12/Q12-1)*100),IF((W12/Q12-1)*100&gt;100,"&gt;100",(W12/Q12-1)*100))))</f>
        <v>nm</v>
      </c>
      <c r="Y12" s="75">
        <f>IF(AND(W12=0,N12=0),0,IF(OR(AND(W12&gt;0,N12&lt;=0),AND(W12&lt;0,N12&gt;=0)),"nm",IF(AND(W12&lt;0,N12&lt;0),IF(-(W12/N12-1)*100&lt;-100,"(&gt;100)",-(W12/N12-1)*100),IF((W12/N12-1)*100&gt;100,"&gt;100",(W12/N12-1)*100))))</f>
        <v>96.15384615384616</v>
      </c>
      <c r="Z12" s="75"/>
      <c r="AA12" s="75"/>
      <c r="AB12" s="407"/>
      <c r="AC12" s="121">
        <f t="shared" si="2"/>
        <v>0</v>
      </c>
    </row>
    <row r="13" spans="4:28" ht="14.25">
      <c r="D13" s="163"/>
      <c r="E13" s="162"/>
      <c r="F13" s="162"/>
      <c r="G13" s="162"/>
      <c r="H13" s="162"/>
      <c r="I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407"/>
      <c r="AA13" s="167"/>
      <c r="AB13" s="407"/>
    </row>
    <row r="14" spans="1:29" s="24" customFormat="1" ht="14.25" customHeight="1">
      <c r="A14" s="47" t="s">
        <v>111</v>
      </c>
      <c r="B14" s="31"/>
      <c r="D14" s="8"/>
      <c r="E14" s="17"/>
      <c r="F14" s="17"/>
      <c r="G14" s="17"/>
      <c r="H14" s="17"/>
      <c r="I14" s="17"/>
      <c r="J14" s="17"/>
      <c r="K14" s="17"/>
      <c r="L14" s="17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25"/>
      <c r="X14" s="17"/>
      <c r="Y14" s="17"/>
      <c r="Z14" s="17"/>
      <c r="AA14" s="171"/>
      <c r="AB14" s="125"/>
      <c r="AC14" s="17"/>
    </row>
    <row r="15" spans="2:29" ht="14.25">
      <c r="B15" s="38" t="s">
        <v>75</v>
      </c>
      <c r="D15" s="121">
        <v>7708</v>
      </c>
      <c r="E15" s="121">
        <v>9095</v>
      </c>
      <c r="F15" s="121">
        <v>10273</v>
      </c>
      <c r="G15" s="121">
        <v>10048</v>
      </c>
      <c r="I15" s="121">
        <v>10378</v>
      </c>
      <c r="J15" s="121">
        <v>9788</v>
      </c>
      <c r="K15" s="75">
        <f>10815-1</f>
        <v>10814</v>
      </c>
      <c r="L15" s="121">
        <v>9095</v>
      </c>
      <c r="M15" s="75">
        <v>10225</v>
      </c>
      <c r="N15" s="75">
        <v>8150</v>
      </c>
      <c r="O15" s="75">
        <v>9927</v>
      </c>
      <c r="P15" s="75">
        <v>10273</v>
      </c>
      <c r="Q15" s="75">
        <v>13938</v>
      </c>
      <c r="R15" s="75">
        <v>14699</v>
      </c>
      <c r="S15" s="75">
        <v>11290</v>
      </c>
      <c r="T15" s="75">
        <v>10048</v>
      </c>
      <c r="U15" s="75">
        <v>37045</v>
      </c>
      <c r="V15" s="75">
        <v>34115</v>
      </c>
      <c r="W15" s="119">
        <v>39711</v>
      </c>
      <c r="X15" s="121">
        <f>IF(AND(W15=0,V15=0),0,IF(OR(AND(W15&gt;0,V15&lt;=0),AND(W15&lt;0,V15&gt;=0)),"nm",IF(AND(W15&lt;0,V15&lt;0),IF(-(W15/V15-1)*100&lt;-100,"(&gt;100)",-(W15/V15-1)*100),IF((W15/V15-1)*100&gt;100,"&gt;100",(W15/V15-1)*100))))</f>
        <v>16.403341638575398</v>
      </c>
      <c r="Y15" s="121" t="str">
        <f>IF(AND(W15=0,S15=0),0,IF(OR(AND(W15&gt;0,S15&lt;=0),AND(W15&lt;0,S15&gt;=0)),"nm",IF(AND(W15&lt;0,S15&lt;0),IF(-(W15/S15-1)*100&lt;-100,"(&gt;100)",-(W15/S15-1)*100),IF((W15/S15-1)*100&gt;100,"&gt;100",(W15/S15-1)*100))))</f>
        <v>&gt;100</v>
      </c>
      <c r="AA15" s="121">
        <v>11290</v>
      </c>
      <c r="AB15" s="119">
        <f>W15</f>
        <v>39711</v>
      </c>
      <c r="AC15" s="121" t="str">
        <f>IF(AND(AB15=0,AA15=0),0,IF(OR(AND(AB15&gt;0,AA15&lt;=0),AND(AB15&lt;0,AA15&gt;=0)),"nm",IF(AND(AB15&lt;0,AA15&lt;0),IF(-(AB15/AA15-1)*100&lt;-100,"(&gt;100)",-(AB15/AA15-1)*100),IF((AB15/AA15-1)*100&gt;100,"&gt;100",(AB15/AA15-1)*100))))</f>
        <v>&gt;100</v>
      </c>
    </row>
    <row r="16" spans="2:29" ht="14.25">
      <c r="B16" s="38" t="s">
        <v>11</v>
      </c>
      <c r="D16" s="121">
        <v>15798</v>
      </c>
      <c r="E16" s="121">
        <v>13605</v>
      </c>
      <c r="F16" s="121">
        <v>9936</v>
      </c>
      <c r="G16" s="121">
        <v>5160</v>
      </c>
      <c r="I16" s="121">
        <v>17793</v>
      </c>
      <c r="J16" s="121">
        <v>14930</v>
      </c>
      <c r="K16" s="75">
        <v>13491</v>
      </c>
      <c r="L16" s="121">
        <v>13605</v>
      </c>
      <c r="M16" s="75">
        <v>13859</v>
      </c>
      <c r="N16" s="75">
        <v>12689</v>
      </c>
      <c r="O16" s="75">
        <v>9275</v>
      </c>
      <c r="P16" s="75">
        <v>9936</v>
      </c>
      <c r="Q16" s="75">
        <v>9861</v>
      </c>
      <c r="R16" s="75">
        <v>6911</v>
      </c>
      <c r="S16" s="75">
        <v>4572</v>
      </c>
      <c r="T16" s="75">
        <v>5160</v>
      </c>
      <c r="U16" s="75">
        <v>8680</v>
      </c>
      <c r="V16" s="75">
        <v>7612</v>
      </c>
      <c r="W16" s="119">
        <v>7364</v>
      </c>
      <c r="X16" s="121">
        <f>IF(AND(W16=0,V16=0),0,IF(OR(AND(W16&gt;0,V16&lt;=0),AND(W16&lt;0,V16&gt;=0)),"nm",IF(AND(W16&lt;0,V16&lt;0),IF(-(W16/V16-1)*100&lt;-100,"(&gt;100)",-(W16/V16-1)*100),IF((W16/V16-1)*100&gt;100,"&gt;100",(W16/V16-1)*100))))</f>
        <v>-3.2580136626379375</v>
      </c>
      <c r="Y16" s="121">
        <f>IF(AND(W16=0,S16=0),0,IF(OR(AND(W16&gt;0,S16&lt;=0),AND(W16&lt;0,S16&gt;=0)),"nm",IF(AND(W16&lt;0,S16&lt;0),IF(-(W16/S16-1)*100&lt;-100,"(&gt;100)",-(W16/S16-1)*100),IF((W16/S16-1)*100&gt;100,"&gt;100",(W16/S16-1)*100))))</f>
        <v>61.067366579177595</v>
      </c>
      <c r="AA16" s="121">
        <v>4572</v>
      </c>
      <c r="AB16" s="119">
        <f>W16</f>
        <v>7364</v>
      </c>
      <c r="AC16" s="121">
        <f>IF(AND(AB16=0,AA16=0),0,IF(OR(AND(AB16&gt;0,AA16&lt;=0),AND(AB16&lt;0,AA16&gt;=0)),"nm",IF(AND(AB16&lt;0,AA16&lt;0),IF(-(AB16/AA16-1)*100&lt;-100,"(&gt;100)",-(AB16/AA16-1)*100),IF((AB16/AA16-1)*100&gt;100,"&gt;100",(AB16/AA16-1)*100))))</f>
        <v>61.067366579177595</v>
      </c>
    </row>
    <row r="17" spans="2:29" ht="14.25">
      <c r="B17" s="38" t="s">
        <v>72</v>
      </c>
      <c r="D17" s="121">
        <v>194</v>
      </c>
      <c r="E17" s="121">
        <v>118</v>
      </c>
      <c r="F17" s="121">
        <v>92</v>
      </c>
      <c r="G17" s="121">
        <v>96</v>
      </c>
      <c r="I17" s="121">
        <v>37</v>
      </c>
      <c r="J17" s="121">
        <v>8</v>
      </c>
      <c r="K17" s="75">
        <v>36</v>
      </c>
      <c r="L17" s="121">
        <v>37</v>
      </c>
      <c r="M17" s="75">
        <v>7</v>
      </c>
      <c r="N17" s="75">
        <v>19</v>
      </c>
      <c r="O17" s="75">
        <v>22</v>
      </c>
      <c r="P17" s="75">
        <v>44</v>
      </c>
      <c r="Q17" s="75">
        <v>20</v>
      </c>
      <c r="R17" s="75">
        <v>11</v>
      </c>
      <c r="S17" s="75">
        <v>24</v>
      </c>
      <c r="T17" s="75">
        <v>41</v>
      </c>
      <c r="U17" s="75">
        <v>29</v>
      </c>
      <c r="V17" s="75">
        <v>50</v>
      </c>
      <c r="W17" s="119">
        <v>60</v>
      </c>
      <c r="X17" s="121">
        <f>IF(AND(W17=0,V17=0),0,IF(OR(AND(W17&gt;0,V17&lt;=0),AND(W17&lt;0,V17&gt;=0)),"nm",IF(AND(W17&lt;0,V17&lt;0),IF(-(W17/V17-1)*100&lt;-100,"(&gt;100)",-(W17/V17-1)*100),IF((W17/V17-1)*100&gt;100,"&gt;100",(W17/V17-1)*100))))</f>
        <v>19.999999999999996</v>
      </c>
      <c r="Y17" s="121" t="str">
        <f>IF(AND(W17=0,S17=0),0,IF(OR(AND(W17&gt;0,S17&lt;=0),AND(W17&lt;0,S17&gt;=0)),"nm",IF(AND(W17&lt;0,S17&lt;0),IF(-(W17/S17-1)*100&lt;-100,"(&gt;100)",-(W17/S17-1)*100),IF((W17/S17-1)*100&gt;100,"&gt;100",(W17/S17-1)*100))))</f>
        <v>&gt;100</v>
      </c>
      <c r="AA17" s="121">
        <v>55</v>
      </c>
      <c r="AB17" s="119">
        <f>U17+W17+V17</f>
        <v>139</v>
      </c>
      <c r="AC17" s="121" t="str">
        <f>IF(AND(AB17=0,AA17=0),0,IF(OR(AND(AB17&gt;0,AA17&lt;=0),AND(AB17&lt;0,AA17&gt;=0)),"nm",IF(AND(AB17&lt;0,AA17&lt;0),IF(-(AB17/AA17-1)*100&lt;-100,"(&gt;100)",-(AB17/AA17-1)*100),IF((AB17/AA17-1)*100&gt;100,"&gt;100",(AB17/AA17-1)*100))))</f>
        <v>&gt;100</v>
      </c>
    </row>
    <row r="18" spans="2:29" ht="14.25">
      <c r="B18" s="38" t="s">
        <v>73</v>
      </c>
      <c r="D18" s="121">
        <v>95</v>
      </c>
      <c r="E18" s="121">
        <v>113</v>
      </c>
      <c r="F18" s="121">
        <v>116</v>
      </c>
      <c r="G18" s="121">
        <v>103</v>
      </c>
      <c r="I18" s="121">
        <v>22</v>
      </c>
      <c r="J18" s="121">
        <v>21</v>
      </c>
      <c r="K18" s="75">
        <f>45-1</f>
        <v>44</v>
      </c>
      <c r="L18" s="121">
        <v>26</v>
      </c>
      <c r="M18" s="75">
        <v>28</v>
      </c>
      <c r="N18" s="75">
        <v>26</v>
      </c>
      <c r="O18" s="75">
        <v>25</v>
      </c>
      <c r="P18" s="75">
        <v>37</v>
      </c>
      <c r="Q18" s="75">
        <v>26</v>
      </c>
      <c r="R18" s="75">
        <v>27</v>
      </c>
      <c r="S18" s="75">
        <v>22</v>
      </c>
      <c r="T18" s="75">
        <v>28</v>
      </c>
      <c r="U18" s="75">
        <v>26</v>
      </c>
      <c r="V18" s="75">
        <v>29</v>
      </c>
      <c r="W18" s="119">
        <v>30</v>
      </c>
      <c r="X18" s="121">
        <f>IF(AND(W18=0,V18=0),0,IF(OR(AND(W18&gt;0,V18&lt;=0),AND(W18&lt;0,V18&gt;=0)),"nm",IF(AND(W18&lt;0,V18&lt;0),IF(-(W18/V18-1)*100&lt;-100,"(&gt;100)",-(W18/V18-1)*100),IF((W18/V18-1)*100&gt;100,"&gt;100",(W18/V18-1)*100))))</f>
        <v>3.4482758620689724</v>
      </c>
      <c r="Y18" s="121">
        <f>IF(AND(W18=0,S18=0),0,IF(OR(AND(W18&gt;0,S18&lt;=0),AND(W18&lt;0,S18&gt;=0)),"nm",IF(AND(W18&lt;0,S18&lt;0),IF(-(W18/S18-1)*100&lt;-100,"(&gt;100)",-(W18/S18-1)*100),IF((W18/S18-1)*100&gt;100,"&gt;100",(W18/S18-1)*100))))</f>
        <v>36.36363636363635</v>
      </c>
      <c r="AA18" s="121">
        <v>75</v>
      </c>
      <c r="AB18" s="119">
        <f>U18+W18+V18</f>
        <v>85</v>
      </c>
      <c r="AC18" s="121">
        <f>IF(AND(AB18=0,AA18=0),0,IF(OR(AND(AB18&gt;0,AA18&lt;=0),AND(AB18&lt;0,AA18&gt;=0)),"nm",IF(AND(AB18&lt;0,AA18&lt;0),IF(-(AB18/AA18-1)*100&lt;-100,"(&gt;100)",-(AB18/AA18-1)*100),IF((AB18/AA18-1)*100&gt;100,"&gt;100",(AB18/AA18-1)*100))))</f>
        <v>13.33333333333333</v>
      </c>
    </row>
    <row r="19" spans="11:28" ht="14.25">
      <c r="K19" s="75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19"/>
      <c r="AB19" s="119"/>
    </row>
    <row r="20" spans="23:28" ht="14.25">
      <c r="W20" s="407"/>
      <c r="AB20" s="119"/>
    </row>
    <row r="21" spans="23:28" ht="14.25">
      <c r="W21" s="407"/>
      <c r="AB21" s="119"/>
    </row>
    <row r="22" ht="14.25">
      <c r="W22" s="407"/>
    </row>
    <row r="23" ht="14.25">
      <c r="W23" s="407"/>
    </row>
    <row r="24" ht="14.25">
      <c r="W24" s="407"/>
    </row>
    <row r="25" ht="14.25">
      <c r="W25" s="40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E45"/>
  <sheetViews>
    <sheetView zoomScale="80" zoomScaleNormal="80" zoomScalePageLayoutView="0" workbookViewId="0" topLeftCell="A1">
      <pane xSplit="3" ySplit="2" topLeftCell="D15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1" sqref="R1:R16384"/>
    </sheetView>
  </sheetViews>
  <sheetFormatPr defaultColWidth="9.140625" defaultRowHeight="12.75" outlineLevelCol="1"/>
  <cols>
    <col min="1" max="1" width="2.7109375" style="22" customWidth="1"/>
    <col min="2" max="2" width="38.28125" style="10" customWidth="1"/>
    <col min="3" max="3" width="1.421875" style="10" hidden="1" customWidth="1"/>
    <col min="4" max="7" width="10.00390625" style="75" hidden="1" customWidth="1" outlineLevel="1"/>
    <col min="8" max="8" width="2.57421875" style="75" hidden="1" customWidth="1" outlineLevel="1"/>
    <col min="9" max="9" width="10.00390625" style="75" hidden="1" customWidth="1" outlineLevel="1"/>
    <col min="10" max="17" width="9.8515625" style="75" hidden="1" customWidth="1" outlineLevel="1"/>
    <col min="18" max="18" width="9.8515625" style="75" hidden="1" customWidth="1" outlineLevel="1" collapsed="1"/>
    <col min="19" max="19" width="9.8515625" style="75" customWidth="1" collapsed="1"/>
    <col min="20" max="22" width="9.8515625" style="75" customWidth="1"/>
    <col min="23" max="23" width="9.8515625" style="119" bestFit="1" customWidth="1"/>
    <col min="24" max="24" width="7.8515625" style="75" customWidth="1"/>
    <col min="25" max="25" width="8.7109375" style="75" bestFit="1" customWidth="1"/>
    <col min="26" max="26" width="3.57421875" style="75" customWidth="1"/>
    <col min="27" max="27" width="9.8515625" style="75" customWidth="1"/>
    <col min="28" max="28" width="9.28125" style="119" customWidth="1"/>
    <col min="29" max="29" width="8.57421875" style="75" customWidth="1"/>
    <col min="30" max="30" width="9.140625" style="22" customWidth="1"/>
    <col min="31" max="31" width="10.8515625" style="22" bestFit="1" customWidth="1"/>
    <col min="32" max="16384" width="9.140625" style="22" customWidth="1"/>
  </cols>
  <sheetData>
    <row r="1" spans="1:29" s="42" customFormat="1" ht="20.25">
      <c r="A1" s="41" t="s">
        <v>54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299" customFormat="1" ht="45">
      <c r="A2" s="505" t="s">
        <v>83</v>
      </c>
      <c r="B2" s="505"/>
      <c r="C2" s="505"/>
      <c r="D2" s="298" t="s">
        <v>63</v>
      </c>
      <c r="E2" s="298" t="s">
        <v>234</v>
      </c>
      <c r="F2" s="298" t="s">
        <v>352</v>
      </c>
      <c r="G2" s="298" t="s">
        <v>372</v>
      </c>
      <c r="H2" s="298"/>
      <c r="I2" s="298" t="s">
        <v>2</v>
      </c>
      <c r="J2" s="298" t="s">
        <v>3</v>
      </c>
      <c r="K2" s="298" t="s">
        <v>4</v>
      </c>
      <c r="L2" s="298" t="s">
        <v>233</v>
      </c>
      <c r="M2" s="298" t="s">
        <v>335</v>
      </c>
      <c r="N2" s="298" t="s">
        <v>339</v>
      </c>
      <c r="O2" s="298" t="s">
        <v>347</v>
      </c>
      <c r="P2" s="298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Z2" s="298"/>
      <c r="AA2" s="298" t="s">
        <v>401</v>
      </c>
      <c r="AB2" s="298" t="s">
        <v>402</v>
      </c>
      <c r="AC2" s="298" t="s">
        <v>403</v>
      </c>
    </row>
    <row r="3" spans="2:3" ht="6.75" customHeight="1">
      <c r="B3" s="26"/>
      <c r="C3" s="70"/>
    </row>
    <row r="4" spans="1:28" ht="15">
      <c r="A4" s="71" t="s">
        <v>106</v>
      </c>
      <c r="B4" s="22"/>
      <c r="C4" s="22"/>
      <c r="AB4" s="122"/>
    </row>
    <row r="5" spans="2:31" s="120" customFormat="1" ht="14.25">
      <c r="B5" s="33" t="s">
        <v>5</v>
      </c>
      <c r="C5" s="70"/>
      <c r="D5" s="75">
        <v>4301</v>
      </c>
      <c r="E5" s="75">
        <v>4455</v>
      </c>
      <c r="F5" s="75">
        <v>4318</v>
      </c>
      <c r="G5" s="75">
        <v>4825</v>
      </c>
      <c r="H5" s="75"/>
      <c r="I5" s="75">
        <v>1076</v>
      </c>
      <c r="J5" s="72">
        <v>1112</v>
      </c>
      <c r="K5" s="72">
        <v>1140</v>
      </c>
      <c r="L5" s="72">
        <v>1127</v>
      </c>
      <c r="M5" s="72">
        <v>1066</v>
      </c>
      <c r="N5" s="72">
        <v>1067</v>
      </c>
      <c r="O5" s="72">
        <v>1079</v>
      </c>
      <c r="P5" s="72">
        <v>1106</v>
      </c>
      <c r="Q5" s="131">
        <v>1122</v>
      </c>
      <c r="R5" s="131">
        <v>1199</v>
      </c>
      <c r="S5" s="131">
        <v>1214</v>
      </c>
      <c r="T5" s="131">
        <v>1290</v>
      </c>
      <c r="U5" s="131">
        <v>1336</v>
      </c>
      <c r="V5" s="131">
        <v>1324</v>
      </c>
      <c r="W5" s="155">
        <f>AB5-U5-V5</f>
        <v>1332</v>
      </c>
      <c r="X5" s="121">
        <f>IF(AND(W5=0,V5=0),0,IF(OR(AND(W5&gt;0,V5&lt;=0),AND(W5&lt;0,V5&gt;=0)),"nm",IF(AND(W5&lt;0,V5&lt;0),IF(-(W5/V5-1)*100&lt;-100,"(&gt;100)",-(W5/V5-1)*100),IF((W5/V5-1)*100&gt;100,"&gt;100",(W5/V5-1)*100))))</f>
        <v>0.6042296072507503</v>
      </c>
      <c r="Y5" s="121">
        <f>IF(AND(W5=0,S5=0),0,IF(OR(AND(W5&gt;0,S5&lt;=0),AND(W5&lt;0,S5&gt;=0)),"nm",IF(AND(W5&lt;0,S5&lt;0),IF(-(W5/S5-1)*100&lt;-100,"(&gt;100)",-(W5/S5-1)*100),IF((W5/S5-1)*100&gt;100,"&gt;100",(W5/S5-1)*100))))</f>
        <v>9.71993410214167</v>
      </c>
      <c r="Z5" s="121"/>
      <c r="AA5" s="325">
        <v>3535</v>
      </c>
      <c r="AB5" s="445">
        <v>3992</v>
      </c>
      <c r="AC5" s="75">
        <f>IF(AND(AB5=0,AA5=0),0,IF(OR(AND(AB5&gt;0,AA5&lt;=0),AND(AB5&lt;0,AA5&gt;=0)),"nm",IF(AND(AB5&lt;0,AA5&lt;0),IF(-(AB5/AA5-1)*100&lt;-100,"(&gt;100)",-(AB5/AA5-1)*100),IF((AB5/AA5-1)*100&gt;100,"&gt;100",(AB5/AA5-1)*100))))</f>
        <v>12.927864214992923</v>
      </c>
      <c r="AE5" s="131"/>
    </row>
    <row r="6" spans="2:31" s="120" customFormat="1" ht="14.25">
      <c r="B6" s="33" t="s">
        <v>245</v>
      </c>
      <c r="C6" s="70"/>
      <c r="D6" s="75">
        <v>1274</v>
      </c>
      <c r="E6" s="75">
        <v>1394</v>
      </c>
      <c r="F6" s="75">
        <v>1397</v>
      </c>
      <c r="G6" s="75">
        <v>1542</v>
      </c>
      <c r="H6" s="75"/>
      <c r="I6" s="75">
        <v>317</v>
      </c>
      <c r="J6" s="72">
        <v>358</v>
      </c>
      <c r="K6" s="72">
        <v>361</v>
      </c>
      <c r="L6" s="72">
        <v>358</v>
      </c>
      <c r="M6" s="72">
        <v>341</v>
      </c>
      <c r="N6" s="72">
        <v>358</v>
      </c>
      <c r="O6" s="72">
        <v>340</v>
      </c>
      <c r="P6" s="72">
        <v>358</v>
      </c>
      <c r="Q6" s="131">
        <v>416</v>
      </c>
      <c r="R6" s="131">
        <v>387</v>
      </c>
      <c r="S6" s="131">
        <v>397</v>
      </c>
      <c r="T6" s="131">
        <v>342</v>
      </c>
      <c r="U6" s="131">
        <v>406</v>
      </c>
      <c r="V6" s="131">
        <v>379</v>
      </c>
      <c r="W6" s="155">
        <f>AB6-U6-V6</f>
        <v>422</v>
      </c>
      <c r="X6" s="121">
        <f aca="true" t="shared" si="0" ref="X6:X15">IF(AND(W6=0,V6=0),0,IF(OR(AND(W6&gt;0,V6&lt;=0),AND(W6&lt;0,V6&gt;=0)),"nm",IF(AND(W6&lt;0,V6&lt;0),IF(-(W6/V6-1)*100&lt;-100,"(&gt;100)",-(W6/V6-1)*100),IF((W6/V6-1)*100&gt;100,"&gt;100",(W6/V6-1)*100))))</f>
        <v>11.345646437994716</v>
      </c>
      <c r="Y6" s="121">
        <f aca="true" t="shared" si="1" ref="Y6:Y15">IF(AND(W6=0,S6=0),0,IF(OR(AND(W6&gt;0,S6&lt;=0),AND(W6&lt;0,S6&gt;=0)),"nm",IF(AND(W6&lt;0,S6&lt;0),IF(-(W6/S6-1)*100&lt;-100,"(&gt;100)",-(W6/S6-1)*100),IF((W6/S6-1)*100&gt;100,"&gt;100",(W6/S6-1)*100))))</f>
        <v>6.297229219143574</v>
      </c>
      <c r="Z6" s="121"/>
      <c r="AA6" s="325">
        <v>1200</v>
      </c>
      <c r="AB6" s="445">
        <v>1207</v>
      </c>
      <c r="AC6" s="75">
        <f>IF(AND(AB6=0,AA6=0),0,IF(OR(AND(AB6&gt;0,AA6&lt;=0),AND(AB6&lt;0,AA6&gt;=0)),"nm",IF(AND(AB6&lt;0,AA6&lt;0),IF(-(AB6/AA6-1)*100&lt;-100,"(&gt;100)",-(AB6/AA6-1)*100),IF((AB6/AA6-1)*100&gt;100,"&gt;100",(AB6/AA6-1)*100))))</f>
        <v>0.5833333333333357</v>
      </c>
      <c r="AE6" s="131"/>
    </row>
    <row r="7" spans="2:31" s="120" customFormat="1" ht="14.25">
      <c r="B7" s="120" t="s">
        <v>348</v>
      </c>
      <c r="C7" s="33"/>
      <c r="D7" s="75">
        <v>456</v>
      </c>
      <c r="E7" s="75">
        <v>754</v>
      </c>
      <c r="F7" s="75">
        <v>1351</v>
      </c>
      <c r="G7" s="75">
        <v>1264</v>
      </c>
      <c r="H7" s="75"/>
      <c r="I7" s="75">
        <v>269</v>
      </c>
      <c r="J7" s="72">
        <v>322</v>
      </c>
      <c r="K7" s="72">
        <v>76</v>
      </c>
      <c r="L7" s="72">
        <v>87</v>
      </c>
      <c r="M7" s="72">
        <v>306</v>
      </c>
      <c r="N7" s="72">
        <v>390</v>
      </c>
      <c r="O7" s="72">
        <v>390</v>
      </c>
      <c r="P7" s="72">
        <v>265</v>
      </c>
      <c r="Q7" s="131">
        <v>371</v>
      </c>
      <c r="R7" s="131">
        <v>252</v>
      </c>
      <c r="S7" s="131">
        <v>357</v>
      </c>
      <c r="T7" s="131">
        <v>284</v>
      </c>
      <c r="U7" s="131">
        <v>414</v>
      </c>
      <c r="V7" s="131">
        <v>242</v>
      </c>
      <c r="W7" s="155">
        <f aca="true" t="shared" si="2" ref="W7:W15">AB7-U7-V7</f>
        <v>250</v>
      </c>
      <c r="X7" s="121">
        <f t="shared" si="0"/>
        <v>3.305785123966931</v>
      </c>
      <c r="Y7" s="121">
        <f t="shared" si="1"/>
        <v>-29.97198879551821</v>
      </c>
      <c r="Z7" s="121"/>
      <c r="AA7" s="325">
        <v>980</v>
      </c>
      <c r="AB7" s="445">
        <v>906</v>
      </c>
      <c r="AC7" s="75">
        <f aca="true" t="shared" si="3" ref="AC7:AC16">IF(AND(AB7=0,AA7=0),0,IF(OR(AND(AB7&gt;0,AA7&lt;=0),AND(AB7&lt;0,AA7&gt;=0)),"nm",IF(AND(AB7&lt;0,AA7&lt;0),IF(-(AB7/AA7-1)*100&lt;-100,"(&gt;100)",-(AB7/AA7-1)*100),IF((AB7/AA7-1)*100&gt;100,"&gt;100",(AB7/AA7-1)*100))))</f>
        <v>-7.551020408163267</v>
      </c>
      <c r="AE7" s="131"/>
    </row>
    <row r="8" spans="2:31" s="120" customFormat="1" ht="14.25">
      <c r="B8" s="33" t="s">
        <v>6</v>
      </c>
      <c r="C8" s="70"/>
      <c r="D8" s="75">
        <v>6031</v>
      </c>
      <c r="E8" s="75">
        <v>6603</v>
      </c>
      <c r="F8" s="75">
        <v>7066</v>
      </c>
      <c r="G8" s="75">
        <v>7631</v>
      </c>
      <c r="H8" s="75"/>
      <c r="I8" s="75">
        <v>1662</v>
      </c>
      <c r="J8" s="72">
        <v>1792</v>
      </c>
      <c r="K8" s="72">
        <v>1577</v>
      </c>
      <c r="L8" s="72">
        <v>1572</v>
      </c>
      <c r="M8" s="72">
        <v>1713</v>
      </c>
      <c r="N8" s="72">
        <v>1815</v>
      </c>
      <c r="O8" s="72">
        <v>1809</v>
      </c>
      <c r="P8" s="72">
        <v>1729</v>
      </c>
      <c r="Q8" s="131">
        <v>1909</v>
      </c>
      <c r="R8" s="131">
        <v>1838</v>
      </c>
      <c r="S8" s="131">
        <v>1968</v>
      </c>
      <c r="T8" s="131">
        <v>1916</v>
      </c>
      <c r="U8" s="131">
        <v>2156</v>
      </c>
      <c r="V8" s="131">
        <v>1945</v>
      </c>
      <c r="W8" s="155">
        <f t="shared" si="2"/>
        <v>2004</v>
      </c>
      <c r="X8" s="121">
        <f t="shared" si="0"/>
        <v>3.0334190231362523</v>
      </c>
      <c r="Y8" s="121">
        <f t="shared" si="1"/>
        <v>1.8292682926829285</v>
      </c>
      <c r="Z8" s="121"/>
      <c r="AA8" s="325">
        <v>5715</v>
      </c>
      <c r="AB8" s="445">
        <f>SUM(AB5:AB7)</f>
        <v>6105</v>
      </c>
      <c r="AC8" s="75">
        <f>IF(AND(AB8=0,AA8=0),0,IF(OR(AND(AB8&gt;0,AA8&lt;=0),AND(AB8&lt;0,AA8&gt;=0)),"nm",IF(AND(AB8&lt;0,AA8&lt;0),IF(-(AB8/AA8-1)*100&lt;-100,"(&gt;100)",-(AB8/AA8-1)*100),IF((AB8/AA8-1)*100&gt;100,"&gt;100",(AB8/AA8-1)*100))))</f>
        <v>6.824146981627299</v>
      </c>
      <c r="AE8" s="131"/>
    </row>
    <row r="9" spans="2:31" s="120" customFormat="1" ht="14.25">
      <c r="B9" s="33" t="s">
        <v>0</v>
      </c>
      <c r="C9" s="33"/>
      <c r="D9" s="75">
        <v>2610</v>
      </c>
      <c r="E9" s="75">
        <v>2604</v>
      </c>
      <c r="F9" s="75">
        <v>2925</v>
      </c>
      <c r="G9" s="75">
        <v>3303</v>
      </c>
      <c r="H9" s="75"/>
      <c r="I9" s="75">
        <v>638</v>
      </c>
      <c r="J9" s="72">
        <v>631</v>
      </c>
      <c r="K9" s="72">
        <v>635</v>
      </c>
      <c r="L9" s="72">
        <v>700</v>
      </c>
      <c r="M9" s="72">
        <v>702</v>
      </c>
      <c r="N9" s="72">
        <v>717</v>
      </c>
      <c r="O9" s="72">
        <v>726</v>
      </c>
      <c r="P9" s="72">
        <v>780</v>
      </c>
      <c r="Q9" s="131">
        <v>773</v>
      </c>
      <c r="R9" s="131">
        <v>798</v>
      </c>
      <c r="S9" s="131">
        <v>847</v>
      </c>
      <c r="T9" s="131">
        <v>885</v>
      </c>
      <c r="U9" s="131">
        <v>898</v>
      </c>
      <c r="V9" s="131">
        <v>872</v>
      </c>
      <c r="W9" s="155">
        <f t="shared" si="2"/>
        <v>901</v>
      </c>
      <c r="X9" s="121">
        <f t="shared" si="0"/>
        <v>3.325688073394506</v>
      </c>
      <c r="Y9" s="121">
        <f t="shared" si="1"/>
        <v>6.375442739079107</v>
      </c>
      <c r="Z9" s="121"/>
      <c r="AA9" s="325">
        <v>2418</v>
      </c>
      <c r="AB9" s="445">
        <v>2671</v>
      </c>
      <c r="AC9" s="75">
        <f t="shared" si="3"/>
        <v>10.463192721257242</v>
      </c>
      <c r="AE9" s="131"/>
    </row>
    <row r="10" spans="2:31" s="120" customFormat="1" ht="14.25">
      <c r="B10" s="33" t="s">
        <v>7</v>
      </c>
      <c r="C10" s="70"/>
      <c r="D10" s="75">
        <v>3421</v>
      </c>
      <c r="E10" s="75">
        <v>3999</v>
      </c>
      <c r="F10" s="75">
        <v>4141</v>
      </c>
      <c r="G10" s="75">
        <v>4328</v>
      </c>
      <c r="H10" s="75"/>
      <c r="I10" s="75">
        <v>1024</v>
      </c>
      <c r="J10" s="72">
        <v>1161</v>
      </c>
      <c r="K10" s="72">
        <v>942</v>
      </c>
      <c r="L10" s="72">
        <v>872</v>
      </c>
      <c r="M10" s="72">
        <v>1011</v>
      </c>
      <c r="N10" s="72">
        <v>1098</v>
      </c>
      <c r="O10" s="72">
        <v>1083</v>
      </c>
      <c r="P10" s="72">
        <v>949</v>
      </c>
      <c r="Q10" s="131">
        <v>1136</v>
      </c>
      <c r="R10" s="131">
        <v>1040</v>
      </c>
      <c r="S10" s="131">
        <v>1121</v>
      </c>
      <c r="T10" s="131">
        <v>1031</v>
      </c>
      <c r="U10" s="131">
        <v>1258</v>
      </c>
      <c r="V10" s="131">
        <v>1073</v>
      </c>
      <c r="W10" s="155">
        <f t="shared" si="2"/>
        <v>1103</v>
      </c>
      <c r="X10" s="121">
        <f t="shared" si="0"/>
        <v>2.795899347623476</v>
      </c>
      <c r="Y10" s="121">
        <f t="shared" si="1"/>
        <v>-1.605709188224802</v>
      </c>
      <c r="Z10" s="121"/>
      <c r="AA10" s="325">
        <v>3297</v>
      </c>
      <c r="AB10" s="445">
        <v>3434</v>
      </c>
      <c r="AC10" s="75">
        <f t="shared" si="3"/>
        <v>4.15529269032453</v>
      </c>
      <c r="AE10" s="131"/>
    </row>
    <row r="11" spans="2:31" s="120" customFormat="1" ht="14.25">
      <c r="B11" s="33" t="s">
        <v>8</v>
      </c>
      <c r="C11" s="33"/>
      <c r="D11" s="75">
        <v>784</v>
      </c>
      <c r="E11" s="75">
        <v>1529</v>
      </c>
      <c r="F11" s="75">
        <v>911</v>
      </c>
      <c r="G11" s="75">
        <v>722</v>
      </c>
      <c r="H11" s="75"/>
      <c r="I11" s="75">
        <v>414</v>
      </c>
      <c r="J11" s="72">
        <v>466</v>
      </c>
      <c r="K11" s="72">
        <v>265</v>
      </c>
      <c r="L11" s="72">
        <v>384</v>
      </c>
      <c r="M11" s="72">
        <v>355</v>
      </c>
      <c r="N11" s="72">
        <v>204</v>
      </c>
      <c r="O11" s="72">
        <v>195</v>
      </c>
      <c r="P11" s="72">
        <v>157</v>
      </c>
      <c r="Q11" s="131">
        <v>125</v>
      </c>
      <c r="R11" s="131">
        <v>137</v>
      </c>
      <c r="S11" s="131">
        <v>231</v>
      </c>
      <c r="T11" s="131">
        <v>229</v>
      </c>
      <c r="U11" s="131">
        <v>144</v>
      </c>
      <c r="V11" s="131">
        <v>104</v>
      </c>
      <c r="W11" s="155">
        <f t="shared" si="2"/>
        <v>55</v>
      </c>
      <c r="X11" s="121">
        <f t="shared" si="0"/>
        <v>-47.11538461538461</v>
      </c>
      <c r="Y11" s="121">
        <f t="shared" si="1"/>
        <v>-76.19047619047619</v>
      </c>
      <c r="Z11" s="121"/>
      <c r="AA11" s="325">
        <v>493</v>
      </c>
      <c r="AB11" s="445">
        <v>303</v>
      </c>
      <c r="AC11" s="75">
        <f t="shared" si="3"/>
        <v>-38.5395537525355</v>
      </c>
      <c r="AE11" s="131"/>
    </row>
    <row r="12" spans="2:31" s="120" customFormat="1" ht="14.25">
      <c r="B12" s="33" t="s">
        <v>9</v>
      </c>
      <c r="C12" s="33"/>
      <c r="D12" s="75">
        <v>2712</v>
      </c>
      <c r="E12" s="75">
        <v>2536</v>
      </c>
      <c r="F12" s="75">
        <v>3332</v>
      </c>
      <c r="G12" s="75">
        <v>3733</v>
      </c>
      <c r="H12" s="75"/>
      <c r="I12" s="75">
        <v>630</v>
      </c>
      <c r="J12" s="72">
        <v>708</v>
      </c>
      <c r="K12" s="72">
        <v>704</v>
      </c>
      <c r="L12" s="72">
        <v>494</v>
      </c>
      <c r="M12" s="72">
        <v>678</v>
      </c>
      <c r="N12" s="72">
        <v>919</v>
      </c>
      <c r="O12" s="72">
        <v>919</v>
      </c>
      <c r="P12" s="72">
        <v>816</v>
      </c>
      <c r="Q12" s="131">
        <v>1035</v>
      </c>
      <c r="R12" s="131">
        <v>934</v>
      </c>
      <c r="S12" s="131">
        <v>927</v>
      </c>
      <c r="T12" s="131">
        <v>837</v>
      </c>
      <c r="U12" s="131">
        <v>1153</v>
      </c>
      <c r="V12" s="131">
        <v>1005</v>
      </c>
      <c r="W12" s="155">
        <f t="shared" si="2"/>
        <v>1076</v>
      </c>
      <c r="X12" s="121">
        <f t="shared" si="0"/>
        <v>7.064676616915433</v>
      </c>
      <c r="Y12" s="121">
        <f t="shared" si="1"/>
        <v>16.07335490830637</v>
      </c>
      <c r="Z12" s="121"/>
      <c r="AA12" s="325">
        <v>2896</v>
      </c>
      <c r="AB12" s="445">
        <v>3234</v>
      </c>
      <c r="AC12" s="75">
        <f t="shared" si="3"/>
        <v>11.67127071823204</v>
      </c>
      <c r="AE12" s="131"/>
    </row>
    <row r="13" spans="2:31" s="120" customFormat="1" ht="14.25">
      <c r="B13" s="33" t="s">
        <v>349</v>
      </c>
      <c r="C13" s="33"/>
      <c r="D13" s="75">
        <v>2056</v>
      </c>
      <c r="E13" s="75">
        <v>2064</v>
      </c>
      <c r="F13" s="75">
        <v>2650</v>
      </c>
      <c r="G13" s="75">
        <v>3035</v>
      </c>
      <c r="H13" s="75"/>
      <c r="I13" s="75">
        <v>456</v>
      </c>
      <c r="J13" s="72">
        <v>552</v>
      </c>
      <c r="K13" s="72">
        <v>563</v>
      </c>
      <c r="L13" s="72">
        <v>493</v>
      </c>
      <c r="M13" s="72">
        <v>532</v>
      </c>
      <c r="N13" s="72">
        <v>718</v>
      </c>
      <c r="O13" s="72">
        <v>722</v>
      </c>
      <c r="P13" s="72">
        <v>678</v>
      </c>
      <c r="Q13" s="131">
        <v>807</v>
      </c>
      <c r="R13" s="131">
        <v>735</v>
      </c>
      <c r="S13" s="131">
        <v>762</v>
      </c>
      <c r="T13" s="131">
        <v>731</v>
      </c>
      <c r="U13" s="131">
        <v>933</v>
      </c>
      <c r="V13" s="131">
        <v>810</v>
      </c>
      <c r="W13" s="155">
        <f t="shared" si="2"/>
        <v>856</v>
      </c>
      <c r="X13" s="121">
        <f t="shared" si="0"/>
        <v>5.679012345679002</v>
      </c>
      <c r="Y13" s="121">
        <f t="shared" si="1"/>
        <v>12.335958005249337</v>
      </c>
      <c r="Z13" s="121"/>
      <c r="AA13" s="325">
        <v>2304</v>
      </c>
      <c r="AB13" s="445">
        <v>2599</v>
      </c>
      <c r="AC13" s="75">
        <f>IF(AND(AB13=0,AA13=0),0,IF(OR(AND(AB13&gt;0,AA13&lt;=0),AND(AB13&lt;0,AA13&gt;=0)),"nm",IF(AND(AB13&lt;0,AA13&lt;0),IF(-(AB13/AA13-1)*100&lt;-100,"(&gt;100)",-(AB13/AA13-1)*100),IF((AB13/AA13-1)*100&gt;100,"&gt;100",(AB13/AA13-1)*100))))</f>
        <v>12.803819444444443</v>
      </c>
      <c r="AE13" s="131"/>
    </row>
    <row r="14" spans="2:31" s="120" customFormat="1" ht="14.25">
      <c r="B14" s="33" t="s">
        <v>342</v>
      </c>
      <c r="C14" s="33"/>
      <c r="D14" s="75">
        <v>0</v>
      </c>
      <c r="E14" s="75">
        <v>0</v>
      </c>
      <c r="F14" s="75">
        <v>-1018</v>
      </c>
      <c r="G14" s="75">
        <v>0</v>
      </c>
      <c r="H14" s="75"/>
      <c r="I14" s="132">
        <v>0</v>
      </c>
      <c r="J14" s="266">
        <v>0</v>
      </c>
      <c r="K14" s="266">
        <v>0</v>
      </c>
      <c r="L14" s="266">
        <v>0</v>
      </c>
      <c r="M14" s="266">
        <v>0</v>
      </c>
      <c r="N14" s="266">
        <v>-1018</v>
      </c>
      <c r="O14" s="266">
        <v>0</v>
      </c>
      <c r="P14" s="266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55">
        <f t="shared" si="2"/>
        <v>0</v>
      </c>
      <c r="X14" s="121">
        <f t="shared" si="0"/>
        <v>0</v>
      </c>
      <c r="Y14" s="121">
        <f t="shared" si="1"/>
        <v>0</v>
      </c>
      <c r="Z14" s="121"/>
      <c r="AA14" s="325">
        <v>0</v>
      </c>
      <c r="AB14" s="446">
        <v>0</v>
      </c>
      <c r="AC14" s="75">
        <f>IF(AND(AB14=0,AA14=0),0,IF(OR(AND(AB14&gt;0,AA14&lt;=0),AND(AB14&lt;0,AA14&gt;=0)),"nm",IF(AND(AB14&lt;0,AA14&lt;0),IF(-(AB14/AA14-1)*100&lt;-100,"(&gt;100)",-(AB14/AA14-1)*100),IF((AB14/AA14-1)*100&gt;100,"&gt;100",(AB14/AA14-1)*100))))</f>
        <v>0</v>
      </c>
      <c r="AE14" s="131"/>
    </row>
    <row r="15" spans="2:31" s="120" customFormat="1" ht="14.25">
      <c r="B15" s="33" t="s">
        <v>27</v>
      </c>
      <c r="C15" s="33"/>
      <c r="D15" s="75">
        <v>-127</v>
      </c>
      <c r="E15" s="75">
        <v>-23</v>
      </c>
      <c r="F15" s="75">
        <v>0</v>
      </c>
      <c r="G15" s="75">
        <v>0</v>
      </c>
      <c r="H15" s="75"/>
      <c r="I15" s="75">
        <v>-23</v>
      </c>
      <c r="J15" s="266">
        <v>0</v>
      </c>
      <c r="K15" s="266">
        <v>0</v>
      </c>
      <c r="L15" s="266">
        <v>0</v>
      </c>
      <c r="M15" s="266">
        <v>0</v>
      </c>
      <c r="N15" s="266">
        <v>0</v>
      </c>
      <c r="O15" s="266">
        <v>0</v>
      </c>
      <c r="P15" s="266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55">
        <f t="shared" si="2"/>
        <v>0</v>
      </c>
      <c r="X15" s="121">
        <f t="shared" si="0"/>
        <v>0</v>
      </c>
      <c r="Y15" s="121">
        <f t="shared" si="1"/>
        <v>0</v>
      </c>
      <c r="Z15" s="121"/>
      <c r="AA15" s="325">
        <v>0</v>
      </c>
      <c r="AB15" s="446">
        <v>0</v>
      </c>
      <c r="AC15" s="75">
        <f t="shared" si="3"/>
        <v>0</v>
      </c>
      <c r="AE15" s="131"/>
    </row>
    <row r="16" spans="2:31" s="120" customFormat="1" ht="28.5">
      <c r="B16" s="33" t="s">
        <v>350</v>
      </c>
      <c r="C16" s="33"/>
      <c r="D16" s="75">
        <v>1929</v>
      </c>
      <c r="E16" s="75">
        <v>2041</v>
      </c>
      <c r="F16" s="75">
        <v>1632</v>
      </c>
      <c r="G16" s="75">
        <v>3035</v>
      </c>
      <c r="H16" s="75"/>
      <c r="I16" s="75">
        <v>433</v>
      </c>
      <c r="J16" s="72">
        <v>552</v>
      </c>
      <c r="K16" s="72">
        <v>563</v>
      </c>
      <c r="L16" s="72">
        <v>493</v>
      </c>
      <c r="M16" s="72">
        <v>532</v>
      </c>
      <c r="N16" s="72">
        <v>-300</v>
      </c>
      <c r="O16" s="72">
        <v>722</v>
      </c>
      <c r="P16" s="72">
        <v>678</v>
      </c>
      <c r="Q16" s="131">
        <v>807</v>
      </c>
      <c r="R16" s="131">
        <v>735</v>
      </c>
      <c r="S16" s="131">
        <v>762</v>
      </c>
      <c r="T16" s="131">
        <v>731</v>
      </c>
      <c r="U16" s="131">
        <v>933</v>
      </c>
      <c r="V16" s="131">
        <v>810</v>
      </c>
      <c r="W16" s="155">
        <f>AB16-U16-V16</f>
        <v>856</v>
      </c>
      <c r="X16" s="121">
        <f>IF(AND(W16=0,V16=0),0,IF(OR(AND(W16&gt;0,V16&lt;=0),AND(W16&lt;0,V16&gt;=0)),"nm",IF(AND(W16&lt;0,V16&lt;0),IF(-(W16/V16-1)*100&lt;-100,"(&gt;100)",-(W16/V16-1)*100),IF((W16/V16-1)*100&gt;100,"&gt;100",(W16/V16-1)*100))))</f>
        <v>5.679012345679002</v>
      </c>
      <c r="Y16" s="121">
        <f>IF(AND(W16=0,S16=0),0,IF(OR(AND(W16&gt;0,S16&lt;=0),AND(W16&lt;0,S16&gt;=0)),"nm",IF(AND(W16&lt;0,S16&lt;0),IF(-(W16/S16-1)*100&lt;-100,"(&gt;100)",-(W16/S16-1)*100),IF((W16/S16-1)*100&gt;100,"&gt;100",(W16/S16-1)*100))))</f>
        <v>12.335958005249337</v>
      </c>
      <c r="Z16" s="121"/>
      <c r="AA16" s="325">
        <v>2304</v>
      </c>
      <c r="AB16" s="445">
        <v>2599</v>
      </c>
      <c r="AC16" s="75">
        <f t="shared" si="3"/>
        <v>12.803819444444443</v>
      </c>
      <c r="AE16" s="131"/>
    </row>
    <row r="17" spans="2:31" ht="14.25">
      <c r="B17" s="22"/>
      <c r="C17" s="22"/>
      <c r="J17" s="72"/>
      <c r="K17" s="72"/>
      <c r="L17" s="72"/>
      <c r="M17" s="72"/>
      <c r="N17" s="72"/>
      <c r="O17" s="72"/>
      <c r="P17" s="72"/>
      <c r="Q17" s="173"/>
      <c r="R17" s="173"/>
      <c r="S17" s="173"/>
      <c r="T17" s="173"/>
      <c r="U17" s="173"/>
      <c r="V17" s="173"/>
      <c r="W17" s="407"/>
      <c r="AA17" s="72"/>
      <c r="AB17" s="407"/>
      <c r="AE17" s="131"/>
    </row>
    <row r="18" spans="1:31" ht="15">
      <c r="A18" s="71" t="s">
        <v>107</v>
      </c>
      <c r="B18" s="22"/>
      <c r="C18" s="22"/>
      <c r="J18" s="72"/>
      <c r="K18" s="72"/>
      <c r="L18" s="72"/>
      <c r="M18" s="72"/>
      <c r="N18" s="72"/>
      <c r="O18" s="72"/>
      <c r="P18" s="72"/>
      <c r="Q18" s="173"/>
      <c r="R18" s="173"/>
      <c r="S18" s="173"/>
      <c r="T18" s="173"/>
      <c r="U18" s="173"/>
      <c r="V18" s="173"/>
      <c r="W18" s="407"/>
      <c r="AA18" s="72"/>
      <c r="AB18" s="407"/>
      <c r="AE18" s="131"/>
    </row>
    <row r="19" spans="2:31" s="120" customFormat="1" ht="14.25">
      <c r="B19" s="33" t="s">
        <v>17</v>
      </c>
      <c r="C19" s="33"/>
      <c r="D19" s="75">
        <v>126481</v>
      </c>
      <c r="E19" s="75">
        <v>130583</v>
      </c>
      <c r="F19" s="75">
        <v>152094</v>
      </c>
      <c r="G19" s="75">
        <v>194720</v>
      </c>
      <c r="H19" s="75"/>
      <c r="I19" s="75">
        <v>130557</v>
      </c>
      <c r="J19" s="72">
        <v>127970</v>
      </c>
      <c r="K19" s="72">
        <v>128308</v>
      </c>
      <c r="L19" s="72">
        <v>130583</v>
      </c>
      <c r="M19" s="72">
        <v>133908</v>
      </c>
      <c r="N19" s="72">
        <v>146070</v>
      </c>
      <c r="O19" s="72">
        <v>147785</v>
      </c>
      <c r="P19" s="72">
        <v>152094</v>
      </c>
      <c r="Q19" s="308">
        <v>157455</v>
      </c>
      <c r="R19" s="308">
        <v>168706</v>
      </c>
      <c r="S19" s="308">
        <v>185630</v>
      </c>
      <c r="T19" s="308">
        <v>194720</v>
      </c>
      <c r="U19" s="308">
        <v>197590</v>
      </c>
      <c r="V19" s="308">
        <v>205180</v>
      </c>
      <c r="W19" s="383">
        <f>AB19</f>
        <v>202493</v>
      </c>
      <c r="X19" s="121">
        <f aca="true" t="shared" si="4" ref="X19:X25">IF(AND(W19=0,V19=0),0,IF(OR(AND(W19&gt;0,V19&lt;=0),AND(W19&lt;0,V19&gt;=0)),"nm",IF(AND(W19&lt;0,V19&lt;0),IF(-(W19/V19-1)*100&lt;-100,"(&gt;100)",-(W19/V19-1)*100),IF((W19/V19-1)*100&gt;100,"&gt;100",(W19/V19-1)*100))))</f>
        <v>-1.3095818305877804</v>
      </c>
      <c r="Y19" s="121">
        <f aca="true" t="shared" si="5" ref="Y19:Y25">IF(AND(W19=0,S19=0),0,IF(OR(AND(W19&gt;0,S19&lt;=0),AND(W19&lt;0,S19&gt;=0)),"nm",IF(AND(W19&lt;0,S19&lt;0),IF(-(W19/S19-1)*100&lt;-100,"(&gt;100)",-(W19/S19-1)*100),IF((W19/S19-1)*100&gt;100,"&gt;100",(W19/S19-1)*100))))</f>
        <v>9.084199752195232</v>
      </c>
      <c r="Z19" s="121"/>
      <c r="AA19" s="325">
        <v>185630</v>
      </c>
      <c r="AB19" s="383">
        <v>202493</v>
      </c>
      <c r="AC19" s="75">
        <f aca="true" t="shared" si="6" ref="AC19:AC25">IF(AND(AB19=0,AA19=0),0,IF(OR(AND(AB19&gt;0,AA19&lt;=0),AND(AB19&lt;0,AA19&gt;=0)),"nm",IF(AND(AB19&lt;0,AA19&lt;0),IF(-(AB19/AA19-1)*100&lt;-100,"(&gt;100)",-(AB19/AA19-1)*100),IF((AB19/AA19-1)*100&gt;100,"&gt;100",(AB19/AA19-1)*100))))</f>
        <v>9.084199752195232</v>
      </c>
      <c r="AE19" s="131"/>
    </row>
    <row r="20" spans="2:31" s="120" customFormat="1" ht="14.25">
      <c r="B20" s="33" t="s">
        <v>18</v>
      </c>
      <c r="C20" s="33"/>
      <c r="D20" s="75">
        <v>22159</v>
      </c>
      <c r="E20" s="75">
        <v>24189</v>
      </c>
      <c r="F20" s="75">
        <v>23298</v>
      </c>
      <c r="G20" s="75">
        <v>27183</v>
      </c>
      <c r="H20" s="75"/>
      <c r="I20" s="75">
        <v>30261</v>
      </c>
      <c r="J20" s="72">
        <v>35204</v>
      </c>
      <c r="K20" s="72">
        <v>33365</v>
      </c>
      <c r="L20" s="72">
        <v>24189</v>
      </c>
      <c r="M20" s="72">
        <v>18672</v>
      </c>
      <c r="N20" s="72">
        <v>21846</v>
      </c>
      <c r="O20" s="72">
        <v>25820</v>
      </c>
      <c r="P20" s="72">
        <v>23298</v>
      </c>
      <c r="Q20" s="308">
        <v>26097</v>
      </c>
      <c r="R20" s="308">
        <v>24577</v>
      </c>
      <c r="S20" s="308">
        <v>31009</v>
      </c>
      <c r="T20" s="308">
        <v>27183</v>
      </c>
      <c r="U20" s="308">
        <v>33197</v>
      </c>
      <c r="V20" s="308">
        <v>34686</v>
      </c>
      <c r="W20" s="383">
        <f aca="true" t="shared" si="7" ref="W20:W25">AB20</f>
        <v>42912</v>
      </c>
      <c r="X20" s="121">
        <f t="shared" si="4"/>
        <v>23.715620134924762</v>
      </c>
      <c r="Y20" s="121">
        <f t="shared" si="5"/>
        <v>38.38562997839337</v>
      </c>
      <c r="Z20" s="121"/>
      <c r="AA20" s="325">
        <v>31009</v>
      </c>
      <c r="AB20" s="383">
        <v>42912</v>
      </c>
      <c r="AC20" s="75">
        <f t="shared" si="6"/>
        <v>38.38562997839337</v>
      </c>
      <c r="AE20" s="131"/>
    </row>
    <row r="21" spans="2:31" s="120" customFormat="1" ht="14.25">
      <c r="B21" s="33" t="s">
        <v>10</v>
      </c>
      <c r="C21" s="33"/>
      <c r="D21" s="75">
        <v>256718</v>
      </c>
      <c r="E21" s="75">
        <v>258644</v>
      </c>
      <c r="F21" s="75">
        <v>283710</v>
      </c>
      <c r="G21" s="75">
        <v>340847</v>
      </c>
      <c r="H21" s="75"/>
      <c r="I21" s="75">
        <v>273252</v>
      </c>
      <c r="J21" s="72">
        <v>262948</v>
      </c>
      <c r="K21" s="72">
        <v>259470</v>
      </c>
      <c r="L21" s="72">
        <v>258644</v>
      </c>
      <c r="M21" s="72">
        <v>262036</v>
      </c>
      <c r="N21" s="72">
        <v>276250</v>
      </c>
      <c r="O21" s="72">
        <v>279436</v>
      </c>
      <c r="P21" s="72">
        <v>283710</v>
      </c>
      <c r="Q21" s="308">
        <v>292937</v>
      </c>
      <c r="R21" s="308">
        <v>309492</v>
      </c>
      <c r="S21" s="308">
        <v>338641</v>
      </c>
      <c r="T21" s="308">
        <v>340847</v>
      </c>
      <c r="U21" s="308">
        <v>348280</v>
      </c>
      <c r="V21" s="308">
        <v>353020</v>
      </c>
      <c r="W21" s="383">
        <f>AB21</f>
        <v>360602</v>
      </c>
      <c r="X21" s="121">
        <f t="shared" si="4"/>
        <v>2.1477536683474074</v>
      </c>
      <c r="Y21" s="121">
        <f t="shared" si="5"/>
        <v>6.485038728328818</v>
      </c>
      <c r="Z21" s="121"/>
      <c r="AA21" s="325">
        <v>338641</v>
      </c>
      <c r="AB21" s="383">
        <v>360602</v>
      </c>
      <c r="AC21" s="75">
        <f t="shared" si="6"/>
        <v>6.485038728328818</v>
      </c>
      <c r="AE21" s="131"/>
    </row>
    <row r="22" spans="2:31" s="120" customFormat="1" ht="14.25">
      <c r="B22" s="33" t="s">
        <v>21</v>
      </c>
      <c r="C22" s="33"/>
      <c r="D22" s="75">
        <v>169858</v>
      </c>
      <c r="E22" s="75">
        <v>183432</v>
      </c>
      <c r="F22" s="75">
        <v>193692</v>
      </c>
      <c r="G22" s="75">
        <v>225346</v>
      </c>
      <c r="H22" s="75"/>
      <c r="I22" s="75">
        <v>179818</v>
      </c>
      <c r="J22" s="72">
        <v>179033</v>
      </c>
      <c r="K22" s="72">
        <v>180185</v>
      </c>
      <c r="L22" s="72">
        <v>183432</v>
      </c>
      <c r="M22" s="72">
        <v>181560</v>
      </c>
      <c r="N22" s="72">
        <v>183929</v>
      </c>
      <c r="O22" s="72">
        <v>185211</v>
      </c>
      <c r="P22" s="72">
        <v>193692</v>
      </c>
      <c r="Q22" s="308">
        <v>199536</v>
      </c>
      <c r="R22" s="308">
        <v>210536</v>
      </c>
      <c r="S22" s="308">
        <v>219714</v>
      </c>
      <c r="T22" s="308">
        <v>225346</v>
      </c>
      <c r="U22" s="308">
        <v>232186</v>
      </c>
      <c r="V22" s="308">
        <v>230566</v>
      </c>
      <c r="W22" s="383">
        <f t="shared" si="7"/>
        <v>240178</v>
      </c>
      <c r="X22" s="121">
        <f t="shared" si="4"/>
        <v>4.168871386067341</v>
      </c>
      <c r="Y22" s="121">
        <f t="shared" si="5"/>
        <v>9.313926285989972</v>
      </c>
      <c r="Z22" s="121"/>
      <c r="AA22" s="325">
        <v>219714</v>
      </c>
      <c r="AB22" s="383">
        <v>240178</v>
      </c>
      <c r="AC22" s="75">
        <f t="shared" si="6"/>
        <v>9.313926285989972</v>
      </c>
      <c r="AE22" s="131"/>
    </row>
    <row r="23" spans="2:31" s="120" customFormat="1" ht="14.25">
      <c r="B23" s="127" t="s">
        <v>414</v>
      </c>
      <c r="C23" s="33"/>
      <c r="D23" s="476"/>
      <c r="E23" s="476"/>
      <c r="F23" s="476"/>
      <c r="G23" s="476"/>
      <c r="H23" s="476"/>
      <c r="I23" s="476"/>
      <c r="J23" s="477"/>
      <c r="K23" s="477"/>
      <c r="L23" s="477"/>
      <c r="M23" s="477"/>
      <c r="N23" s="477"/>
      <c r="O23" s="477"/>
      <c r="P23" s="477"/>
      <c r="Q23" s="475"/>
      <c r="R23" s="308">
        <v>26799</v>
      </c>
      <c r="S23" s="308">
        <f>AA23</f>
        <v>28342</v>
      </c>
      <c r="T23" s="308">
        <v>28087</v>
      </c>
      <c r="U23" s="308">
        <v>25975</v>
      </c>
      <c r="V23" s="308">
        <v>31284</v>
      </c>
      <c r="W23" s="383">
        <f t="shared" si="7"/>
        <v>28907</v>
      </c>
      <c r="X23" s="121">
        <f>IF(AND(W23=0,V23=0),0,IF(OR(AND(W23&gt;0,V23&lt;=0),AND(W23&lt;0,V23&gt;=0)),"nm",IF(AND(W23&lt;0,V23&lt;0),IF(-(W23/V23-1)*100&lt;-100,"(&gt;100)",-(W23/V23-1)*100),IF((W23/V23-1)*100&gt;100,"&gt;100",(W23/V23-1)*100))))</f>
        <v>-7.598133231044624</v>
      </c>
      <c r="Y23" s="121">
        <f>IF(AND(W23=0,S23=0),0,IF(OR(AND(W23&gt;0,S23&lt;=0),AND(W23&lt;0,S23&gt;=0)),"nm",IF(AND(W23&lt;0,S23&lt;0),IF(-(W23/S23-1)*100&lt;-100,"(&gt;100)",-(W23/S23-1)*100),IF((W23/S23-1)*100&gt;100,"&gt;100",(W23/S23-1)*100))))</f>
        <v>1.9935078681814877</v>
      </c>
      <c r="Z23" s="121"/>
      <c r="AA23" s="325">
        <v>28342</v>
      </c>
      <c r="AB23" s="383">
        <v>28907</v>
      </c>
      <c r="AC23" s="75">
        <f>IF(AND(AB23=0,AA23=0),0,IF(OR(AND(AB23&gt;0,AA23&lt;=0),AND(AB23&lt;0,AA23&gt;=0)),"nm",IF(AND(AB23&lt;0,AA23&lt;0),IF(-(AB23/AA23-1)*100&lt;-100,"(&gt;100)",-(AB23/AA23-1)*100),IF((AB23/AA23-1)*100&gt;100,"&gt;100",(AB23/AA23-1)*100))))</f>
        <v>1.9935078681814877</v>
      </c>
      <c r="AE23" s="131"/>
    </row>
    <row r="24" spans="2:31" s="120" customFormat="1" ht="14.25">
      <c r="B24" s="33" t="s">
        <v>11</v>
      </c>
      <c r="C24" s="33"/>
      <c r="D24" s="75">
        <v>232715</v>
      </c>
      <c r="E24" s="75">
        <v>229145</v>
      </c>
      <c r="F24" s="75">
        <v>250608</v>
      </c>
      <c r="G24" s="75">
        <v>307778</v>
      </c>
      <c r="H24" s="75"/>
      <c r="I24" s="75">
        <v>244923</v>
      </c>
      <c r="J24" s="72">
        <v>234274</v>
      </c>
      <c r="K24" s="72">
        <v>230128</v>
      </c>
      <c r="L24" s="72">
        <v>229145</v>
      </c>
      <c r="M24" s="72">
        <v>231716</v>
      </c>
      <c r="N24" s="72">
        <v>246522</v>
      </c>
      <c r="O24" s="72">
        <v>248969</v>
      </c>
      <c r="P24" s="72">
        <v>250608</v>
      </c>
      <c r="Q24" s="308">
        <v>259986</v>
      </c>
      <c r="R24" s="308">
        <v>277208</v>
      </c>
      <c r="S24" s="308">
        <v>306035</v>
      </c>
      <c r="T24" s="308">
        <v>307778</v>
      </c>
      <c r="U24" s="308">
        <v>314165</v>
      </c>
      <c r="V24" s="308">
        <v>318580</v>
      </c>
      <c r="W24" s="383">
        <f t="shared" si="7"/>
        <v>325762</v>
      </c>
      <c r="X24" s="121">
        <f t="shared" si="4"/>
        <v>2.254378805951407</v>
      </c>
      <c r="Y24" s="121">
        <f t="shared" si="5"/>
        <v>6.4459947391638295</v>
      </c>
      <c r="Z24" s="121"/>
      <c r="AA24" s="325">
        <v>306035</v>
      </c>
      <c r="AB24" s="383">
        <v>325762</v>
      </c>
      <c r="AC24" s="75">
        <f t="shared" si="6"/>
        <v>6.4459947391638295</v>
      </c>
      <c r="AE24" s="131"/>
    </row>
    <row r="25" spans="2:31" s="120" customFormat="1" ht="14.25">
      <c r="B25" s="33" t="s">
        <v>12</v>
      </c>
      <c r="C25" s="33"/>
      <c r="D25" s="75">
        <v>19819</v>
      </c>
      <c r="E25" s="75">
        <v>25373</v>
      </c>
      <c r="F25" s="75">
        <v>26599</v>
      </c>
      <c r="G25" s="75">
        <v>28794</v>
      </c>
      <c r="H25" s="75"/>
      <c r="I25" s="75">
        <v>24042</v>
      </c>
      <c r="J25" s="72">
        <v>24465</v>
      </c>
      <c r="K25" s="72">
        <v>25174</v>
      </c>
      <c r="L25" s="72">
        <v>25373</v>
      </c>
      <c r="M25" s="72">
        <v>26183</v>
      </c>
      <c r="N25" s="72">
        <v>25616</v>
      </c>
      <c r="O25" s="72">
        <v>26424</v>
      </c>
      <c r="P25" s="72">
        <v>26599</v>
      </c>
      <c r="Q25" s="308">
        <v>27430</v>
      </c>
      <c r="R25" s="308">
        <v>28014</v>
      </c>
      <c r="S25" s="308">
        <v>28281</v>
      </c>
      <c r="T25" s="308">
        <v>28794</v>
      </c>
      <c r="U25" s="308">
        <v>29798</v>
      </c>
      <c r="V25" s="308">
        <v>30177</v>
      </c>
      <c r="W25" s="383">
        <f t="shared" si="7"/>
        <v>30529</v>
      </c>
      <c r="X25" s="121">
        <f t="shared" si="4"/>
        <v>1.1664512708354113</v>
      </c>
      <c r="Y25" s="121">
        <f t="shared" si="5"/>
        <v>7.94879954739931</v>
      </c>
      <c r="Z25" s="121"/>
      <c r="AA25" s="325">
        <v>28281</v>
      </c>
      <c r="AB25" s="383">
        <v>30529</v>
      </c>
      <c r="AC25" s="75">
        <f t="shared" si="6"/>
        <v>7.94879954739931</v>
      </c>
      <c r="AE25" s="131"/>
    </row>
    <row r="26" spans="2:31" ht="14.25">
      <c r="B26" s="22"/>
      <c r="C26" s="22"/>
      <c r="J26" s="107"/>
      <c r="K26" s="107"/>
      <c r="L26" s="107"/>
      <c r="M26" s="107"/>
      <c r="N26" s="107"/>
      <c r="O26" s="107"/>
      <c r="P26" s="107"/>
      <c r="W26" s="407"/>
      <c r="AA26" s="107"/>
      <c r="AB26" s="407"/>
      <c r="AE26" s="131"/>
    </row>
    <row r="27" spans="1:31" ht="15">
      <c r="A27" s="40" t="s">
        <v>319</v>
      </c>
      <c r="B27" s="22"/>
      <c r="C27" s="22"/>
      <c r="J27" s="103"/>
      <c r="K27" s="103"/>
      <c r="L27" s="103"/>
      <c r="M27" s="103"/>
      <c r="N27" s="103"/>
      <c r="O27" s="103"/>
      <c r="P27" s="103"/>
      <c r="W27" s="407"/>
      <c r="AA27" s="103"/>
      <c r="AB27" s="407"/>
      <c r="AE27" s="131"/>
    </row>
    <row r="28" spans="2:31" s="117" customFormat="1" ht="14.25">
      <c r="B28" s="30" t="s">
        <v>176</v>
      </c>
      <c r="C28" s="87"/>
      <c r="D28" s="86">
        <v>2.04</v>
      </c>
      <c r="E28" s="86">
        <v>2.02</v>
      </c>
      <c r="F28" s="86">
        <v>1.84</v>
      </c>
      <c r="G28" s="75">
        <v>1.77</v>
      </c>
      <c r="H28" s="86"/>
      <c r="I28" s="278">
        <v>1.99</v>
      </c>
      <c r="J28" s="279">
        <v>2.01</v>
      </c>
      <c r="K28" s="279">
        <v>2.03</v>
      </c>
      <c r="L28" s="279">
        <v>2.02</v>
      </c>
      <c r="M28" s="279">
        <v>1.93</v>
      </c>
      <c r="N28" s="279">
        <v>1.84</v>
      </c>
      <c r="O28" s="279">
        <v>1.8</v>
      </c>
      <c r="P28" s="279">
        <v>1.79</v>
      </c>
      <c r="Q28" s="309">
        <v>1.8</v>
      </c>
      <c r="R28" s="309">
        <v>1.8</v>
      </c>
      <c r="S28" s="309">
        <v>1.73</v>
      </c>
      <c r="T28" s="309">
        <v>1.73</v>
      </c>
      <c r="U28" s="309">
        <v>1.77</v>
      </c>
      <c r="V28" s="309">
        <v>1.72</v>
      </c>
      <c r="W28" s="478">
        <v>1.67</v>
      </c>
      <c r="X28" s="388">
        <f>W28-V28</f>
        <v>-0.050000000000000044</v>
      </c>
      <c r="Y28" s="388">
        <f>W28-S28</f>
        <v>-0.06000000000000005</v>
      </c>
      <c r="Z28" s="388"/>
      <c r="AA28" s="401">
        <v>1.78</v>
      </c>
      <c r="AB28" s="478">
        <v>1.72</v>
      </c>
      <c r="AC28" s="278">
        <f>AB28-AA28</f>
        <v>-0.06000000000000005</v>
      </c>
      <c r="AD28" s="280"/>
      <c r="AE28" s="131"/>
    </row>
    <row r="29" spans="2:31" s="118" customFormat="1" ht="14.25">
      <c r="B29" s="83" t="s">
        <v>13</v>
      </c>
      <c r="C29" s="83"/>
      <c r="D29" s="84">
        <v>28.69</v>
      </c>
      <c r="E29" s="84">
        <v>32.53</v>
      </c>
      <c r="F29" s="84">
        <v>38.9</v>
      </c>
      <c r="G29" s="84">
        <v>36.8</v>
      </c>
      <c r="H29" s="84"/>
      <c r="I29" s="84">
        <v>35.26</v>
      </c>
      <c r="J29" s="85">
        <v>37.9</v>
      </c>
      <c r="K29" s="85">
        <v>27.71</v>
      </c>
      <c r="L29" s="85">
        <v>28.31</v>
      </c>
      <c r="M29" s="85">
        <v>37.8</v>
      </c>
      <c r="N29" s="85">
        <v>41.2</v>
      </c>
      <c r="O29" s="85">
        <v>40.4</v>
      </c>
      <c r="P29" s="85">
        <v>36</v>
      </c>
      <c r="Q29" s="310">
        <v>41.2</v>
      </c>
      <c r="R29" s="310">
        <v>34.8</v>
      </c>
      <c r="S29" s="310">
        <v>38.3</v>
      </c>
      <c r="T29" s="310">
        <v>32.7</v>
      </c>
      <c r="U29" s="310">
        <v>38</v>
      </c>
      <c r="V29" s="310">
        <v>31.9</v>
      </c>
      <c r="W29" s="479">
        <f>SUM(W6:W7)/W8*100</f>
        <v>33.532934131736525</v>
      </c>
      <c r="X29" s="500">
        <f aca="true" t="shared" si="8" ref="X29:X37">W29-V29</f>
        <v>1.6329341317365262</v>
      </c>
      <c r="Y29" s="500">
        <f aca="true" t="shared" si="9" ref="Y29:Y37">W29-S29</f>
        <v>-4.767065868263472</v>
      </c>
      <c r="Z29" s="84"/>
      <c r="AA29" s="85">
        <v>38.1</v>
      </c>
      <c r="AB29" s="479">
        <f>SUM(AB6:AB7)/AB8*100</f>
        <v>34.61097461097461</v>
      </c>
      <c r="AC29" s="84">
        <f>AB29-AA29</f>
        <v>-3.489025389025393</v>
      </c>
      <c r="AE29" s="281"/>
    </row>
    <row r="30" spans="2:31" s="118" customFormat="1" ht="14.25">
      <c r="B30" s="83" t="s">
        <v>14</v>
      </c>
      <c r="C30" s="83"/>
      <c r="D30" s="84">
        <v>43.28</v>
      </c>
      <c r="E30" s="84">
        <v>39.44</v>
      </c>
      <c r="F30" s="84">
        <v>41.4</v>
      </c>
      <c r="G30" s="84">
        <v>43.3</v>
      </c>
      <c r="H30" s="84"/>
      <c r="I30" s="281">
        <v>38.39</v>
      </c>
      <c r="J30" s="282">
        <v>35.21</v>
      </c>
      <c r="K30" s="282">
        <v>40.27</v>
      </c>
      <c r="L30" s="282">
        <v>44.53</v>
      </c>
      <c r="M30" s="282">
        <v>41</v>
      </c>
      <c r="N30" s="282">
        <v>39.5</v>
      </c>
      <c r="O30" s="282">
        <v>40.1</v>
      </c>
      <c r="P30" s="282">
        <v>45.1</v>
      </c>
      <c r="Q30" s="310">
        <v>40.5</v>
      </c>
      <c r="R30" s="310">
        <v>43.4</v>
      </c>
      <c r="S30" s="310">
        <v>43</v>
      </c>
      <c r="T30" s="310">
        <v>46.2</v>
      </c>
      <c r="U30" s="310">
        <v>41.7</v>
      </c>
      <c r="V30" s="310">
        <v>44.8</v>
      </c>
      <c r="W30" s="479">
        <f>W9/W8*100</f>
        <v>44.96007984031936</v>
      </c>
      <c r="X30" s="500">
        <f t="shared" si="8"/>
        <v>0.16007984031936218</v>
      </c>
      <c r="Y30" s="500">
        <f t="shared" si="9"/>
        <v>1.9600798403193593</v>
      </c>
      <c r="Z30" s="281"/>
      <c r="AA30" s="282">
        <v>42.3</v>
      </c>
      <c r="AB30" s="479">
        <f>AB9/AB8*100</f>
        <v>43.75102375102375</v>
      </c>
      <c r="AC30" s="281">
        <f aca="true" t="shared" si="10" ref="AC30:AC36">AB30-AA30</f>
        <v>1.4510237510237545</v>
      </c>
      <c r="AD30" s="283"/>
      <c r="AE30" s="281"/>
    </row>
    <row r="31" spans="2:31" s="117" customFormat="1" ht="14.25">
      <c r="B31" s="30" t="s">
        <v>177</v>
      </c>
      <c r="C31" s="30"/>
      <c r="D31" s="86">
        <v>0.84</v>
      </c>
      <c r="E31" s="86">
        <v>0.8</v>
      </c>
      <c r="F31" s="86">
        <v>0.98</v>
      </c>
      <c r="G31" s="75">
        <v>0.97</v>
      </c>
      <c r="H31" s="86"/>
      <c r="I31" s="278">
        <v>0.69</v>
      </c>
      <c r="J31" s="279">
        <v>0.82</v>
      </c>
      <c r="K31" s="279">
        <v>0.86</v>
      </c>
      <c r="L31" s="279">
        <v>0.76</v>
      </c>
      <c r="M31" s="279">
        <v>0.82</v>
      </c>
      <c r="N31" s="279">
        <v>1.07</v>
      </c>
      <c r="O31" s="279">
        <v>1.04</v>
      </c>
      <c r="P31" s="279">
        <v>0.96</v>
      </c>
      <c r="Q31" s="309">
        <v>1.14</v>
      </c>
      <c r="R31" s="309">
        <v>0.98</v>
      </c>
      <c r="S31" s="309">
        <v>0.93</v>
      </c>
      <c r="T31" s="309">
        <v>0.85</v>
      </c>
      <c r="U31" s="309">
        <v>1.09</v>
      </c>
      <c r="V31" s="309">
        <v>0.93</v>
      </c>
      <c r="W31" s="478">
        <v>0.95</v>
      </c>
      <c r="X31" s="388">
        <f t="shared" si="8"/>
        <v>0.019999999999999907</v>
      </c>
      <c r="Y31" s="388">
        <f t="shared" si="9"/>
        <v>0.019999999999999907</v>
      </c>
      <c r="Z31" s="278"/>
      <c r="AA31" s="282">
        <v>0.99</v>
      </c>
      <c r="AB31" s="478">
        <v>0.99</v>
      </c>
      <c r="AC31" s="278">
        <f>AB31-AA31</f>
        <v>0</v>
      </c>
      <c r="AE31" s="131"/>
    </row>
    <row r="32" spans="2:31" s="118" customFormat="1" ht="14.25">
      <c r="B32" s="83" t="s">
        <v>178</v>
      </c>
      <c r="C32" s="83"/>
      <c r="D32" s="84">
        <v>10.12</v>
      </c>
      <c r="E32" s="84">
        <v>8.44</v>
      </c>
      <c r="F32" s="84">
        <v>10.2</v>
      </c>
      <c r="G32" s="84">
        <v>11</v>
      </c>
      <c r="H32" s="84"/>
      <c r="I32" s="84">
        <v>8.01</v>
      </c>
      <c r="J32" s="85">
        <v>9.1</v>
      </c>
      <c r="K32" s="85">
        <v>9.08</v>
      </c>
      <c r="L32" s="85">
        <v>7.76</v>
      </c>
      <c r="M32" s="85">
        <v>8.24</v>
      </c>
      <c r="N32" s="85">
        <v>11.08</v>
      </c>
      <c r="O32" s="85">
        <v>11.06</v>
      </c>
      <c r="P32" s="85">
        <v>10.22</v>
      </c>
      <c r="Q32" s="310">
        <v>12.12</v>
      </c>
      <c r="R32" s="310">
        <v>10.62</v>
      </c>
      <c r="S32" s="310">
        <v>10.77</v>
      </c>
      <c r="T32" s="310">
        <v>10.2</v>
      </c>
      <c r="U32" s="310">
        <v>12.8</v>
      </c>
      <c r="V32" s="310">
        <v>10.9</v>
      </c>
      <c r="W32" s="479">
        <v>11.2</v>
      </c>
      <c r="X32" s="500">
        <f t="shared" si="8"/>
        <v>0.29999999999999893</v>
      </c>
      <c r="Y32" s="500">
        <f t="shared" si="9"/>
        <v>0.4299999999999997</v>
      </c>
      <c r="Z32" s="84"/>
      <c r="AA32" s="85">
        <v>11.28</v>
      </c>
      <c r="AB32" s="479">
        <v>11.7</v>
      </c>
      <c r="AC32" s="84">
        <f>AB32-AA32</f>
        <v>0.41999999999999993</v>
      </c>
      <c r="AE32" s="281"/>
    </row>
    <row r="33" spans="2:31" s="118" customFormat="1" ht="14.25">
      <c r="B33" s="83" t="s">
        <v>179</v>
      </c>
      <c r="C33" s="83"/>
      <c r="D33" s="84">
        <v>74.46</v>
      </c>
      <c r="E33" s="84">
        <v>71.19</v>
      </c>
      <c r="F33" s="84">
        <v>78.5</v>
      </c>
      <c r="G33" s="75">
        <v>86.4</v>
      </c>
      <c r="H33" s="84"/>
      <c r="I33" s="84">
        <v>72.61</v>
      </c>
      <c r="J33" s="85">
        <v>71.48</v>
      </c>
      <c r="K33" s="85">
        <v>71.21</v>
      </c>
      <c r="L33" s="85">
        <v>71.19</v>
      </c>
      <c r="M33" s="85">
        <v>73.8</v>
      </c>
      <c r="N33" s="85">
        <v>79.4</v>
      </c>
      <c r="O33" s="85">
        <v>79.8</v>
      </c>
      <c r="P33" s="85">
        <v>78.5</v>
      </c>
      <c r="Q33" s="310">
        <v>78.9</v>
      </c>
      <c r="R33" s="310">
        <v>80.1</v>
      </c>
      <c r="S33" s="310">
        <v>84.5</v>
      </c>
      <c r="T33" s="310">
        <v>86.4</v>
      </c>
      <c r="U33" s="310">
        <v>85.1</v>
      </c>
      <c r="V33" s="310">
        <v>89</v>
      </c>
      <c r="W33" s="479">
        <f>W19/W22*100</f>
        <v>84.30955374763717</v>
      </c>
      <c r="X33" s="310">
        <f t="shared" si="8"/>
        <v>-4.6904462523628325</v>
      </c>
      <c r="Y33" s="310">
        <f t="shared" si="9"/>
        <v>-0.19044625236283252</v>
      </c>
      <c r="Z33" s="84"/>
      <c r="AA33" s="85">
        <v>84.5</v>
      </c>
      <c r="AB33" s="479">
        <f>AB19/AB22*100</f>
        <v>84.30955374763717</v>
      </c>
      <c r="AC33" s="84">
        <f t="shared" si="10"/>
        <v>-0.19044625236283252</v>
      </c>
      <c r="AE33" s="131"/>
    </row>
    <row r="34" spans="2:31" s="118" customFormat="1" ht="14.25">
      <c r="B34" s="83" t="s">
        <v>15</v>
      </c>
      <c r="C34" s="83"/>
      <c r="D34" s="84">
        <v>1.5</v>
      </c>
      <c r="E34" s="84">
        <v>2.9</v>
      </c>
      <c r="F34" s="84">
        <v>1.9</v>
      </c>
      <c r="G34" s="75">
        <v>1.3</v>
      </c>
      <c r="H34" s="84"/>
      <c r="I34" s="84">
        <v>2</v>
      </c>
      <c r="J34" s="85">
        <v>2.8</v>
      </c>
      <c r="K34" s="85">
        <v>2.6</v>
      </c>
      <c r="L34" s="85">
        <v>2.9</v>
      </c>
      <c r="M34" s="85">
        <v>2.7</v>
      </c>
      <c r="N34" s="85">
        <v>2.3</v>
      </c>
      <c r="O34" s="85">
        <v>2.1</v>
      </c>
      <c r="P34" s="85">
        <v>1.9</v>
      </c>
      <c r="Q34" s="311">
        <v>1.8</v>
      </c>
      <c r="R34" s="311">
        <v>1.5</v>
      </c>
      <c r="S34" s="311">
        <v>1.3</v>
      </c>
      <c r="T34" s="311">
        <v>1.3</v>
      </c>
      <c r="U34" s="311">
        <v>1.3</v>
      </c>
      <c r="V34" s="311">
        <v>1.3</v>
      </c>
      <c r="W34" s="459">
        <v>1.3</v>
      </c>
      <c r="X34" s="311">
        <f t="shared" si="8"/>
        <v>0</v>
      </c>
      <c r="Y34" s="311">
        <f t="shared" si="9"/>
        <v>0</v>
      </c>
      <c r="Z34" s="84"/>
      <c r="AA34" s="85">
        <v>1.3</v>
      </c>
      <c r="AB34" s="459">
        <v>1.3</v>
      </c>
      <c r="AC34" s="84">
        <f t="shared" si="10"/>
        <v>0</v>
      </c>
      <c r="AE34" s="131"/>
    </row>
    <row r="35" spans="2:31" s="120" customFormat="1" ht="14.25">
      <c r="B35" s="33" t="s">
        <v>186</v>
      </c>
      <c r="C35" s="33"/>
      <c r="D35" s="75">
        <v>35</v>
      </c>
      <c r="E35" s="75">
        <v>85</v>
      </c>
      <c r="F35" s="75">
        <v>43</v>
      </c>
      <c r="G35" s="75">
        <v>11</v>
      </c>
      <c r="H35" s="75"/>
      <c r="I35" s="75">
        <v>70</v>
      </c>
      <c r="J35" s="269">
        <v>83</v>
      </c>
      <c r="K35" s="269">
        <v>70</v>
      </c>
      <c r="L35" s="269">
        <v>116</v>
      </c>
      <c r="M35" s="269">
        <v>97</v>
      </c>
      <c r="N35" s="269">
        <v>19</v>
      </c>
      <c r="O35" s="269">
        <v>33</v>
      </c>
      <c r="P35" s="269">
        <v>25</v>
      </c>
      <c r="Q35" s="312">
        <v>9</v>
      </c>
      <c r="R35" s="312">
        <v>7</v>
      </c>
      <c r="S35" s="312">
        <v>9</v>
      </c>
      <c r="T35" s="312">
        <v>19</v>
      </c>
      <c r="U35" s="312">
        <v>9</v>
      </c>
      <c r="V35" s="312">
        <v>8</v>
      </c>
      <c r="W35" s="460">
        <v>7</v>
      </c>
      <c r="X35" s="312">
        <f t="shared" si="8"/>
        <v>-1</v>
      </c>
      <c r="Y35" s="312">
        <f t="shared" si="9"/>
        <v>-2</v>
      </c>
      <c r="Z35" s="75"/>
      <c r="AA35" s="269">
        <v>8</v>
      </c>
      <c r="AB35" s="460">
        <v>8</v>
      </c>
      <c r="AC35" s="75">
        <f t="shared" si="10"/>
        <v>0</v>
      </c>
      <c r="AE35" s="131"/>
    </row>
    <row r="36" spans="2:31" s="118" customFormat="1" ht="14.25">
      <c r="B36" s="83" t="s">
        <v>184</v>
      </c>
      <c r="C36" s="83"/>
      <c r="D36" s="84">
        <v>10.1</v>
      </c>
      <c r="E36" s="84">
        <v>13.1</v>
      </c>
      <c r="F36" s="84">
        <v>15.1</v>
      </c>
      <c r="G36" s="75">
        <v>12.9</v>
      </c>
      <c r="H36" s="84"/>
      <c r="I36" s="84">
        <v>12.5</v>
      </c>
      <c r="J36" s="85">
        <v>12.6</v>
      </c>
      <c r="K36" s="85">
        <v>12.5</v>
      </c>
      <c r="L36" s="85">
        <v>13.1</v>
      </c>
      <c r="M36" s="85">
        <v>13.4</v>
      </c>
      <c r="N36" s="85">
        <v>13.1</v>
      </c>
      <c r="O36" s="85">
        <v>13.1</v>
      </c>
      <c r="P36" s="85">
        <v>15.1</v>
      </c>
      <c r="Q36" s="310">
        <v>14.2</v>
      </c>
      <c r="R36" s="310">
        <v>13.5</v>
      </c>
      <c r="S36" s="310">
        <v>12.6</v>
      </c>
      <c r="T36" s="310">
        <v>12.9</v>
      </c>
      <c r="U36" s="310">
        <v>12.7</v>
      </c>
      <c r="V36" s="310">
        <v>12.8</v>
      </c>
      <c r="W36" s="479">
        <v>13.4</v>
      </c>
      <c r="X36" s="310">
        <f t="shared" si="8"/>
        <v>0.5999999999999996</v>
      </c>
      <c r="Y36" s="310">
        <f t="shared" si="9"/>
        <v>0.8000000000000007</v>
      </c>
      <c r="Z36" s="494"/>
      <c r="AA36" s="495">
        <v>12.6</v>
      </c>
      <c r="AB36" s="479">
        <v>13.4</v>
      </c>
      <c r="AC36" s="494">
        <f t="shared" si="10"/>
        <v>0.8000000000000007</v>
      </c>
      <c r="AE36" s="131"/>
    </row>
    <row r="37" spans="2:31" s="118" customFormat="1" ht="14.25">
      <c r="B37" s="83" t="s">
        <v>185</v>
      </c>
      <c r="C37" s="83"/>
      <c r="D37" s="84">
        <v>14</v>
      </c>
      <c r="E37" s="84">
        <v>16.7</v>
      </c>
      <c r="F37" s="84">
        <v>18.4</v>
      </c>
      <c r="G37" s="75">
        <v>15.8</v>
      </c>
      <c r="H37" s="84"/>
      <c r="I37" s="84">
        <v>16.7</v>
      </c>
      <c r="J37" s="85">
        <v>16.2</v>
      </c>
      <c r="K37" s="85">
        <v>16.1</v>
      </c>
      <c r="L37" s="85">
        <v>16.7</v>
      </c>
      <c r="M37" s="85">
        <v>17.1</v>
      </c>
      <c r="N37" s="85">
        <v>16.5</v>
      </c>
      <c r="O37" s="85">
        <v>16.3</v>
      </c>
      <c r="P37" s="85">
        <v>18.4</v>
      </c>
      <c r="Q37" s="84">
        <v>17.2</v>
      </c>
      <c r="R37" s="84">
        <v>16.5</v>
      </c>
      <c r="S37" s="84">
        <v>15.5</v>
      </c>
      <c r="T37" s="84">
        <v>15.8</v>
      </c>
      <c r="U37" s="84">
        <v>16.4</v>
      </c>
      <c r="V37" s="84">
        <v>15.4</v>
      </c>
      <c r="W37" s="479">
        <v>16.5</v>
      </c>
      <c r="X37" s="310">
        <f t="shared" si="8"/>
        <v>1.0999999999999996</v>
      </c>
      <c r="Y37" s="310">
        <f t="shared" si="9"/>
        <v>1</v>
      </c>
      <c r="Z37" s="494"/>
      <c r="AA37" s="495">
        <v>15.5</v>
      </c>
      <c r="AB37" s="479">
        <v>16.5</v>
      </c>
      <c r="AC37" s="494">
        <f>AB37-AA37</f>
        <v>1</v>
      </c>
      <c r="AE37" s="131"/>
    </row>
    <row r="38" spans="23:29" ht="14.25">
      <c r="W38" s="122"/>
      <c r="X38" s="121"/>
      <c r="Y38" s="121"/>
      <c r="Z38" s="121"/>
      <c r="AA38" s="121"/>
      <c r="AB38" s="122"/>
      <c r="AC38" s="121"/>
    </row>
    <row r="39" spans="23:29" ht="14.25">
      <c r="W39" s="122"/>
      <c r="X39" s="121"/>
      <c r="Y39" s="121"/>
      <c r="Z39" s="121"/>
      <c r="AA39" s="121"/>
      <c r="AB39" s="122"/>
      <c r="AC39" s="121"/>
    </row>
    <row r="40" spans="23:29" ht="14.25">
      <c r="W40" s="122"/>
      <c r="X40" s="121"/>
      <c r="Y40" s="121"/>
      <c r="Z40" s="121"/>
      <c r="AA40" s="121"/>
      <c r="AB40" s="122"/>
      <c r="AC40" s="121"/>
    </row>
    <row r="41" spans="23:29" ht="14.25">
      <c r="W41" s="122"/>
      <c r="X41" s="121"/>
      <c r="Y41" s="121"/>
      <c r="Z41" s="121"/>
      <c r="AA41" s="121"/>
      <c r="AB41" s="122"/>
      <c r="AC41" s="121"/>
    </row>
    <row r="42" spans="23:29" ht="14.25">
      <c r="W42" s="122"/>
      <c r="X42" s="121"/>
      <c r="Y42" s="121"/>
      <c r="Z42" s="121"/>
      <c r="AA42" s="121"/>
      <c r="AB42" s="122"/>
      <c r="AC42" s="121"/>
    </row>
    <row r="43" ht="14.25">
      <c r="W43" s="143"/>
    </row>
    <row r="44" ht="14.25">
      <c r="W44" s="143"/>
    </row>
    <row r="45" ht="14.25">
      <c r="W45" s="143"/>
    </row>
  </sheetData>
  <sheetProtection/>
  <mergeCells count="1">
    <mergeCell ref="A2:C2"/>
  </mergeCells>
  <hyperlinks>
    <hyperlink ref="A2" location="Index!A1" display="Back to Index"/>
  </hyperlinks>
  <printOptions gridLines="1"/>
  <pageMargins left="0.5" right="0.25" top="1" bottom="1" header="0.5" footer="0.5"/>
  <pageSetup fitToHeight="1" fitToWidth="1" horizontalDpi="600" verticalDpi="600" orientation="landscape" paperSize="9" scale="81" r:id="rId1"/>
  <headerFooter alignWithMargins="0">
    <oddFooter>&amp;R&amp;F&amp;A</oddFooter>
  </headerFooter>
  <ignoredErrors>
    <ignoredError sqref="AB29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C30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1" sqref="R1:R1638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3.00390625" style="5" customWidth="1"/>
    <col min="4" max="4" width="9.8515625" style="126" hidden="1" customWidth="1" outlineLevel="1"/>
    <col min="5" max="7" width="9.8515625" style="121" hidden="1" customWidth="1" outlineLevel="1"/>
    <col min="8" max="8" width="2.140625" style="121" hidden="1" customWidth="1" outlineLevel="1"/>
    <col min="9" max="16" width="9.8515625" style="121" hidden="1" customWidth="1" outlineLevel="1"/>
    <col min="17" max="18" width="9.8515625" style="121" hidden="1" customWidth="1" outlineLevel="1" collapsed="1"/>
    <col min="19" max="19" width="9.8515625" style="121" customWidth="1" collapsed="1"/>
    <col min="20" max="22" width="9.8515625" style="121" customWidth="1"/>
    <col min="23" max="23" width="9.8515625" style="122" bestFit="1" customWidth="1"/>
    <col min="24" max="25" width="6.57421875" style="121" bestFit="1" customWidth="1"/>
    <col min="26" max="26" width="3.421875" style="121" customWidth="1"/>
    <col min="27" max="27" width="9.8515625" style="121" customWidth="1"/>
    <col min="28" max="28" width="11.57421875" style="122" customWidth="1"/>
    <col min="29" max="29" width="10.140625" style="121" customWidth="1"/>
    <col min="30" max="16384" width="9.140625" style="20" customWidth="1"/>
  </cols>
  <sheetData>
    <row r="1" spans="1:29" s="42" customFormat="1" ht="20.25">
      <c r="A1" s="41" t="s">
        <v>51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14.25" customHeight="1">
      <c r="A3" s="88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41"/>
      <c r="X3" s="17"/>
      <c r="Y3" s="17"/>
      <c r="Z3" s="32"/>
      <c r="AA3" s="17"/>
      <c r="AB3" s="408"/>
      <c r="AC3" s="17"/>
    </row>
    <row r="4" spans="2:29" ht="14.25">
      <c r="B4" s="101" t="s">
        <v>5</v>
      </c>
      <c r="C4" s="20"/>
      <c r="D4" s="121">
        <v>2869</v>
      </c>
      <c r="E4" s="121">
        <v>2738</v>
      </c>
      <c r="F4" s="121">
        <v>2683</v>
      </c>
      <c r="G4" s="121">
        <v>2906</v>
      </c>
      <c r="I4" s="121">
        <v>655</v>
      </c>
      <c r="J4" s="121">
        <v>673</v>
      </c>
      <c r="K4" s="121">
        <v>706</v>
      </c>
      <c r="L4" s="121">
        <v>704</v>
      </c>
      <c r="M4" s="121">
        <v>657</v>
      </c>
      <c r="N4" s="121">
        <v>643</v>
      </c>
      <c r="O4" s="121">
        <v>679</v>
      </c>
      <c r="P4" s="121">
        <v>704</v>
      </c>
      <c r="Q4" s="121">
        <v>700</v>
      </c>
      <c r="R4" s="121">
        <v>728</v>
      </c>
      <c r="S4" s="121">
        <v>712</v>
      </c>
      <c r="T4" s="121">
        <v>766</v>
      </c>
      <c r="U4" s="121">
        <v>809</v>
      </c>
      <c r="V4" s="121">
        <v>782</v>
      </c>
      <c r="W4" s="122">
        <v>813</v>
      </c>
      <c r="X4" s="121">
        <f aca="true" t="shared" si="0" ref="X4:X12">IF(AND(W4=0,V4=0),0,IF(OR(AND(W4&gt;0,V4&lt;=0),AND(W4&lt;0,V4&gt;=0)),"nm",IF(AND(W4&lt;0,V4&lt;0),IF(-(W4/V4-1)*100&lt;-100,"(&gt;100)",-(W4/V4-1)*100),IF((W4/V4-1)*100&gt;100,"&gt;100",(W4/V4-1)*100))))</f>
        <v>3.9641943734015417</v>
      </c>
      <c r="Y4" s="121">
        <f aca="true" t="shared" si="1" ref="Y4:Y12">IF(AND(W4=0,S4=0),0,IF(OR(AND(W4&gt;0,S4&lt;=0),AND(W4&lt;0,S4&gt;=0)),"nm",IF(AND(W4&lt;0,S4&lt;0),IF(-(W4/S4-1)*100&lt;-100,"(&gt;100)",-(W4/S4-1)*100),IF((W4/S4-1)*100&gt;100,"&gt;100",(W4/S4-1)*100))))</f>
        <v>14.18539325842696</v>
      </c>
      <c r="AA4" s="121">
        <v>2140</v>
      </c>
      <c r="AB4" s="122">
        <v>2404</v>
      </c>
      <c r="AC4" s="121">
        <f aca="true" t="shared" si="2" ref="AC4:AC12">IF(AND(AB4=0,AA4=0),0,IF(OR(AND(AB4&gt;0,AA4&lt;=0),AND(AB4&lt;0,AA4&gt;=0)),"nm",IF(AND(AB4&lt;0,AA4&lt;0),IF(-(AB4/AA4-1)*100&lt;-100,"(&gt;100)",-(AB4/AA4-1)*100),IF((AB4/AA4-1)*100&gt;100,"&gt;100",(AB4/AA4-1)*100))))</f>
        <v>12.336448598130833</v>
      </c>
    </row>
    <row r="5" spans="2:29" ht="14.25">
      <c r="B5" s="101" t="s">
        <v>25</v>
      </c>
      <c r="C5" s="20"/>
      <c r="D5" s="121">
        <v>803</v>
      </c>
      <c r="E5" s="121">
        <v>1253</v>
      </c>
      <c r="F5" s="121">
        <v>1743</v>
      </c>
      <c r="G5" s="121">
        <v>1813</v>
      </c>
      <c r="I5" s="121">
        <v>304</v>
      </c>
      <c r="J5" s="121">
        <v>471</v>
      </c>
      <c r="K5" s="121">
        <v>228</v>
      </c>
      <c r="L5" s="121">
        <v>250</v>
      </c>
      <c r="M5" s="121">
        <v>369</v>
      </c>
      <c r="N5" s="121">
        <v>513</v>
      </c>
      <c r="O5" s="121">
        <v>444</v>
      </c>
      <c r="P5" s="121">
        <v>417</v>
      </c>
      <c r="Q5" s="121">
        <v>466</v>
      </c>
      <c r="R5" s="121">
        <v>394</v>
      </c>
      <c r="S5" s="121">
        <v>549</v>
      </c>
      <c r="T5" s="121">
        <v>404</v>
      </c>
      <c r="U5" s="121">
        <v>527</v>
      </c>
      <c r="V5" s="121">
        <v>374</v>
      </c>
      <c r="W5" s="122">
        <v>463</v>
      </c>
      <c r="X5" s="121">
        <f t="shared" si="0"/>
        <v>23.796791443850275</v>
      </c>
      <c r="Y5" s="121">
        <f t="shared" si="1"/>
        <v>-15.664845173041897</v>
      </c>
      <c r="AA5" s="121">
        <v>1409</v>
      </c>
      <c r="AB5" s="122">
        <v>1364</v>
      </c>
      <c r="AC5" s="121">
        <f t="shared" si="2"/>
        <v>-3.1937544357700465</v>
      </c>
    </row>
    <row r="6" spans="2:29" ht="14.25">
      <c r="B6" s="101" t="s">
        <v>6</v>
      </c>
      <c r="C6" s="20"/>
      <c r="D6" s="121">
        <v>3672</v>
      </c>
      <c r="E6" s="121">
        <v>3991</v>
      </c>
      <c r="F6" s="121">
        <v>4426</v>
      </c>
      <c r="G6" s="121">
        <v>4719</v>
      </c>
      <c r="I6" s="121">
        <v>959</v>
      </c>
      <c r="J6" s="121">
        <v>1144</v>
      </c>
      <c r="K6" s="121">
        <v>934</v>
      </c>
      <c r="L6" s="121">
        <v>954</v>
      </c>
      <c r="M6" s="121">
        <v>1026</v>
      </c>
      <c r="N6" s="121">
        <v>1156</v>
      </c>
      <c r="O6" s="121">
        <v>1123</v>
      </c>
      <c r="P6" s="121">
        <v>1121</v>
      </c>
      <c r="Q6" s="121">
        <v>1166</v>
      </c>
      <c r="R6" s="121">
        <v>1122</v>
      </c>
      <c r="S6" s="121">
        <v>1261</v>
      </c>
      <c r="T6" s="121">
        <v>1170</v>
      </c>
      <c r="U6" s="121">
        <v>1336</v>
      </c>
      <c r="V6" s="121">
        <v>1156</v>
      </c>
      <c r="W6" s="122">
        <v>1276</v>
      </c>
      <c r="X6" s="121">
        <f t="shared" si="0"/>
        <v>10.380622837370247</v>
      </c>
      <c r="Y6" s="121">
        <f t="shared" si="1"/>
        <v>1.1895321173671647</v>
      </c>
      <c r="AA6" s="121">
        <v>3549</v>
      </c>
      <c r="AB6" s="122">
        <v>3768</v>
      </c>
      <c r="AC6" s="121">
        <f t="shared" si="2"/>
        <v>6.170752324598472</v>
      </c>
    </row>
    <row r="7" spans="2:29" ht="14.25">
      <c r="B7" s="101" t="s">
        <v>0</v>
      </c>
      <c r="C7" s="20"/>
      <c r="D7" s="121">
        <v>1467</v>
      </c>
      <c r="E7" s="121">
        <v>1512</v>
      </c>
      <c r="F7" s="121">
        <v>1611</v>
      </c>
      <c r="G7" s="121">
        <v>1948</v>
      </c>
      <c r="I7" s="121">
        <v>375</v>
      </c>
      <c r="J7" s="121">
        <v>360</v>
      </c>
      <c r="K7" s="121">
        <v>367</v>
      </c>
      <c r="L7" s="121">
        <v>410</v>
      </c>
      <c r="M7" s="121">
        <v>419</v>
      </c>
      <c r="N7" s="121">
        <v>323</v>
      </c>
      <c r="O7" s="121">
        <v>424</v>
      </c>
      <c r="P7" s="121">
        <v>445</v>
      </c>
      <c r="Q7" s="121">
        <v>465</v>
      </c>
      <c r="R7" s="121">
        <v>476</v>
      </c>
      <c r="S7" s="121">
        <v>517</v>
      </c>
      <c r="T7" s="121">
        <v>490</v>
      </c>
      <c r="U7" s="121">
        <v>554</v>
      </c>
      <c r="V7" s="121">
        <v>505</v>
      </c>
      <c r="W7" s="122">
        <v>527</v>
      </c>
      <c r="X7" s="121">
        <f t="shared" si="0"/>
        <v>4.35643564356436</v>
      </c>
      <c r="Y7" s="121">
        <f t="shared" si="1"/>
        <v>1.934235976789167</v>
      </c>
      <c r="AA7" s="121">
        <v>1458</v>
      </c>
      <c r="AB7" s="122">
        <v>1586</v>
      </c>
      <c r="AC7" s="121">
        <f t="shared" si="2"/>
        <v>8.77914951989025</v>
      </c>
    </row>
    <row r="8" spans="2:29" ht="14.25">
      <c r="B8" s="101" t="s">
        <v>8</v>
      </c>
      <c r="C8" s="20"/>
      <c r="D8" s="121">
        <v>423</v>
      </c>
      <c r="E8" s="121">
        <v>1034</v>
      </c>
      <c r="F8" s="121">
        <v>652</v>
      </c>
      <c r="G8" s="121">
        <v>492</v>
      </c>
      <c r="I8" s="121">
        <v>226</v>
      </c>
      <c r="J8" s="121">
        <v>372</v>
      </c>
      <c r="K8" s="121">
        <v>227</v>
      </c>
      <c r="L8" s="121">
        <v>209</v>
      </c>
      <c r="M8" s="121">
        <v>278</v>
      </c>
      <c r="N8" s="121">
        <v>148</v>
      </c>
      <c r="O8" s="121">
        <v>115</v>
      </c>
      <c r="P8" s="121">
        <v>111</v>
      </c>
      <c r="Q8" s="121">
        <v>113</v>
      </c>
      <c r="R8" s="121">
        <v>61</v>
      </c>
      <c r="S8" s="121">
        <v>139</v>
      </c>
      <c r="T8" s="121">
        <v>179</v>
      </c>
      <c r="U8" s="121">
        <v>119</v>
      </c>
      <c r="V8" s="121">
        <v>80</v>
      </c>
      <c r="W8" s="122">
        <v>69</v>
      </c>
      <c r="X8" s="121">
        <f t="shared" si="0"/>
        <v>-13.749999999999996</v>
      </c>
      <c r="Y8" s="121">
        <f t="shared" si="1"/>
        <v>-50.35971223021583</v>
      </c>
      <c r="AA8" s="121">
        <v>313</v>
      </c>
      <c r="AB8" s="122">
        <v>268</v>
      </c>
      <c r="AC8" s="121">
        <f t="shared" si="2"/>
        <v>-14.376996805111819</v>
      </c>
    </row>
    <row r="9" spans="2:29" ht="14.25">
      <c r="B9" s="102" t="s">
        <v>70</v>
      </c>
      <c r="C9" s="20"/>
      <c r="D9" s="121">
        <v>21</v>
      </c>
      <c r="E9" s="121">
        <v>16</v>
      </c>
      <c r="F9" s="121">
        <v>10</v>
      </c>
      <c r="G9" s="121">
        <v>20</v>
      </c>
      <c r="I9" s="121">
        <v>3</v>
      </c>
      <c r="J9" s="121">
        <v>4</v>
      </c>
      <c r="K9" s="121">
        <v>6</v>
      </c>
      <c r="L9" s="121">
        <v>3</v>
      </c>
      <c r="M9" s="121">
        <v>3</v>
      </c>
      <c r="N9" s="121">
        <v>2</v>
      </c>
      <c r="O9" s="121">
        <v>2</v>
      </c>
      <c r="P9" s="121">
        <v>3</v>
      </c>
      <c r="Q9" s="121">
        <v>3</v>
      </c>
      <c r="R9" s="121">
        <v>5</v>
      </c>
      <c r="S9" s="121">
        <v>7</v>
      </c>
      <c r="T9" s="121">
        <v>5</v>
      </c>
      <c r="U9" s="121">
        <v>5</v>
      </c>
      <c r="V9" s="121">
        <v>8</v>
      </c>
      <c r="W9" s="122">
        <v>5</v>
      </c>
      <c r="X9" s="121">
        <f t="shared" si="0"/>
        <v>-37.5</v>
      </c>
      <c r="Y9" s="121">
        <f t="shared" si="1"/>
        <v>-28.57142857142857</v>
      </c>
      <c r="AA9" s="121">
        <v>15</v>
      </c>
      <c r="AB9" s="122">
        <v>18</v>
      </c>
      <c r="AC9" s="121">
        <f t="shared" si="2"/>
        <v>19.999999999999996</v>
      </c>
    </row>
    <row r="10" spans="2:29" ht="14.25">
      <c r="B10" s="102" t="s">
        <v>9</v>
      </c>
      <c r="C10" s="20"/>
      <c r="D10" s="121">
        <v>1803</v>
      </c>
      <c r="E10" s="121">
        <v>1461</v>
      </c>
      <c r="F10" s="121">
        <v>2173</v>
      </c>
      <c r="G10" s="121">
        <v>2299</v>
      </c>
      <c r="I10" s="121">
        <v>361</v>
      </c>
      <c r="J10" s="121">
        <v>416</v>
      </c>
      <c r="K10" s="121">
        <v>346</v>
      </c>
      <c r="L10" s="121">
        <v>338</v>
      </c>
      <c r="M10" s="121">
        <v>332</v>
      </c>
      <c r="N10" s="121">
        <v>687</v>
      </c>
      <c r="O10" s="121">
        <v>586</v>
      </c>
      <c r="P10" s="121">
        <v>568</v>
      </c>
      <c r="Q10" s="121">
        <v>591</v>
      </c>
      <c r="R10" s="121">
        <v>590</v>
      </c>
      <c r="S10" s="121">
        <v>612</v>
      </c>
      <c r="T10" s="121">
        <v>506</v>
      </c>
      <c r="U10" s="121">
        <v>668</v>
      </c>
      <c r="V10" s="121">
        <v>579</v>
      </c>
      <c r="W10" s="122">
        <v>685</v>
      </c>
      <c r="X10" s="121">
        <f t="shared" si="0"/>
        <v>18.307426597582044</v>
      </c>
      <c r="Y10" s="121">
        <f t="shared" si="1"/>
        <v>11.9281045751634</v>
      </c>
      <c r="AA10" s="121">
        <v>1793</v>
      </c>
      <c r="AB10" s="122">
        <v>1932</v>
      </c>
      <c r="AC10" s="121">
        <f t="shared" si="2"/>
        <v>7.752370329057445</v>
      </c>
    </row>
    <row r="11" spans="2:29" ht="14.25">
      <c r="B11" s="102" t="s">
        <v>71</v>
      </c>
      <c r="C11" s="20"/>
      <c r="D11" s="121">
        <v>249</v>
      </c>
      <c r="E11" s="121">
        <v>88</v>
      </c>
      <c r="F11" s="121">
        <v>257</v>
      </c>
      <c r="G11" s="121">
        <v>168</v>
      </c>
      <c r="I11" s="121">
        <v>43</v>
      </c>
      <c r="J11" s="121">
        <v>40</v>
      </c>
      <c r="K11" s="121">
        <v>50</v>
      </c>
      <c r="L11" s="121">
        <v>-45</v>
      </c>
      <c r="M11" s="121">
        <v>26</v>
      </c>
      <c r="N11" s="121">
        <v>96</v>
      </c>
      <c r="O11" s="121">
        <v>105</v>
      </c>
      <c r="P11" s="121">
        <v>30</v>
      </c>
      <c r="Q11" s="121">
        <v>61</v>
      </c>
      <c r="R11" s="121">
        <v>68</v>
      </c>
      <c r="S11" s="121">
        <v>54</v>
      </c>
      <c r="T11" s="121">
        <v>-15</v>
      </c>
      <c r="U11" s="121">
        <v>71</v>
      </c>
      <c r="V11" s="121">
        <v>65</v>
      </c>
      <c r="W11" s="122">
        <v>95</v>
      </c>
      <c r="X11" s="121">
        <f t="shared" si="0"/>
        <v>46.153846153846146</v>
      </c>
      <c r="Y11" s="121">
        <f t="shared" si="1"/>
        <v>75.92592592592592</v>
      </c>
      <c r="AA11" s="121">
        <v>183</v>
      </c>
      <c r="AB11" s="122">
        <v>231</v>
      </c>
      <c r="AC11" s="121">
        <f t="shared" si="2"/>
        <v>26.22950819672132</v>
      </c>
    </row>
    <row r="12" spans="2:29" ht="14.25">
      <c r="B12" s="102" t="s">
        <v>56</v>
      </c>
      <c r="C12" s="20"/>
      <c r="D12" s="121">
        <v>1344</v>
      </c>
      <c r="E12" s="121">
        <v>1186</v>
      </c>
      <c r="F12" s="121">
        <v>1688</v>
      </c>
      <c r="G12" s="121">
        <v>1877</v>
      </c>
      <c r="I12" s="121">
        <v>259</v>
      </c>
      <c r="J12" s="121">
        <v>324</v>
      </c>
      <c r="K12" s="121">
        <v>268</v>
      </c>
      <c r="L12" s="121">
        <v>335</v>
      </c>
      <c r="M12" s="121">
        <v>249</v>
      </c>
      <c r="N12" s="121">
        <v>538</v>
      </c>
      <c r="O12" s="121">
        <v>430</v>
      </c>
      <c r="P12" s="121">
        <v>471</v>
      </c>
      <c r="Q12" s="121">
        <v>442</v>
      </c>
      <c r="R12" s="121">
        <v>459</v>
      </c>
      <c r="S12" s="121">
        <v>506</v>
      </c>
      <c r="T12" s="121">
        <v>470</v>
      </c>
      <c r="U12" s="121">
        <v>547</v>
      </c>
      <c r="V12" s="121">
        <v>462</v>
      </c>
      <c r="W12" s="122">
        <v>535</v>
      </c>
      <c r="X12" s="121">
        <f t="shared" si="0"/>
        <v>15.800865800865793</v>
      </c>
      <c r="Y12" s="121">
        <f t="shared" si="1"/>
        <v>5.731225296442677</v>
      </c>
      <c r="AA12" s="121">
        <v>1407</v>
      </c>
      <c r="AB12" s="122">
        <v>1544</v>
      </c>
      <c r="AC12" s="121">
        <f t="shared" si="2"/>
        <v>9.737029140014219</v>
      </c>
    </row>
    <row r="13" spans="3:28" ht="14.25">
      <c r="C13" s="20"/>
      <c r="D13" s="121"/>
      <c r="W13" s="407"/>
      <c r="AA13" s="167"/>
      <c r="AB13" s="407"/>
    </row>
    <row r="14" spans="1:29" s="24" customFormat="1" ht="14.25" customHeight="1">
      <c r="A14" s="88" t="s">
        <v>111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408"/>
      <c r="X14" s="17"/>
      <c r="Y14" s="17"/>
      <c r="Z14" s="32"/>
      <c r="AA14" s="171"/>
      <c r="AB14" s="408"/>
      <c r="AC14" s="17"/>
    </row>
    <row r="15" spans="2:29" ht="14.25">
      <c r="B15" s="101" t="s">
        <v>74</v>
      </c>
      <c r="C15" s="20"/>
      <c r="D15" s="121">
        <v>74377</v>
      </c>
      <c r="E15" s="121">
        <v>75117</v>
      </c>
      <c r="F15" s="121">
        <v>91164</v>
      </c>
      <c r="G15" s="121">
        <v>117160</v>
      </c>
      <c r="I15" s="121">
        <v>74981</v>
      </c>
      <c r="J15" s="121">
        <v>73610</v>
      </c>
      <c r="K15" s="121">
        <v>74807</v>
      </c>
      <c r="L15" s="121">
        <v>75117</v>
      </c>
      <c r="M15" s="121">
        <v>77723</v>
      </c>
      <c r="N15" s="121">
        <v>84467</v>
      </c>
      <c r="O15" s="121">
        <v>86521</v>
      </c>
      <c r="P15" s="121">
        <v>91164</v>
      </c>
      <c r="Q15" s="121">
        <v>95294</v>
      </c>
      <c r="R15" s="121">
        <v>101450</v>
      </c>
      <c r="S15" s="121">
        <v>110352</v>
      </c>
      <c r="T15" s="121">
        <v>117160</v>
      </c>
      <c r="U15" s="121">
        <v>121757</v>
      </c>
      <c r="V15" s="121">
        <v>129185</v>
      </c>
      <c r="W15" s="122">
        <f>+AB15</f>
        <v>131646</v>
      </c>
      <c r="X15" s="121">
        <f>IF(AND(W15=0,V15=0),0,IF(OR(AND(W15&gt;0,V15&lt;=0),AND(W15&lt;0,V15&gt;=0)),"nm",IF(AND(W15&lt;0,V15&lt;0),IF(-(W15/V15-1)*100&lt;-100,"(&gt;100)",-(W15/V15-1)*100),IF((W15/V15-1)*100&gt;100,"&gt;100",(W15/V15-1)*100))))</f>
        <v>1.905019932654728</v>
      </c>
      <c r="Y15" s="121">
        <f>IF(AND(W15=0,S15=0),0,IF(OR(AND(W15&gt;0,S15&lt;=0),AND(W15&lt;0,S15&gt;=0)),"nm",IF(AND(W15&lt;0,S15&lt;0),IF(-(W15/S15-1)*100&lt;-100,"(&gt;100)",-(W15/S15-1)*100),IF((W15/S15-1)*100&gt;100,"&gt;100",(W15/S15-1)*100))))</f>
        <v>19.296433231839938</v>
      </c>
      <c r="AA15" s="121">
        <v>110352</v>
      </c>
      <c r="AB15" s="122">
        <v>131646</v>
      </c>
      <c r="AC15" s="121">
        <f>IF(AND(AB15=0,AA15=0),0,IF(OR(AND(AB15&gt;0,AA15&lt;=0),AND(AB15&lt;0,AA15&gt;=0)),"nm",IF(AND(AB15&lt;0,AA15&lt;0),IF(-(AB15/AA15-1)*100&lt;-100,"(&gt;100)",-(AB15/AA15-1)*100),IF((AB15/AA15-1)*100&gt;100,"&gt;100",(AB15/AA15-1)*100))))</f>
        <v>19.296433231839938</v>
      </c>
    </row>
    <row r="16" spans="2:29" ht="14.25">
      <c r="B16" s="101" t="s">
        <v>75</v>
      </c>
      <c r="C16" s="20"/>
      <c r="D16" s="121">
        <v>170132</v>
      </c>
      <c r="E16" s="121">
        <v>165652</v>
      </c>
      <c r="F16" s="121">
        <v>179813</v>
      </c>
      <c r="G16" s="121">
        <v>207370</v>
      </c>
      <c r="I16" s="121">
        <v>180978</v>
      </c>
      <c r="J16" s="121">
        <v>169570</v>
      </c>
      <c r="K16" s="121">
        <v>165741</v>
      </c>
      <c r="L16" s="121">
        <v>165652</v>
      </c>
      <c r="M16" s="121">
        <v>163380</v>
      </c>
      <c r="N16" s="121">
        <v>172591</v>
      </c>
      <c r="O16" s="121">
        <v>176623</v>
      </c>
      <c r="P16" s="121">
        <v>179813</v>
      </c>
      <c r="Q16" s="121">
        <v>184024</v>
      </c>
      <c r="R16" s="121">
        <v>196201</v>
      </c>
      <c r="S16" s="121">
        <v>206550</v>
      </c>
      <c r="T16" s="121">
        <v>212002</v>
      </c>
      <c r="U16" s="121">
        <v>221871</v>
      </c>
      <c r="V16" s="121">
        <v>224531</v>
      </c>
      <c r="W16" s="122">
        <v>236463</v>
      </c>
      <c r="X16" s="121">
        <f>IF(AND(W16=0,V16=0),0,IF(OR(AND(W16&gt;0,V16&lt;=0),AND(W16&lt;0,V16&gt;=0)),"nm",IF(AND(W16&lt;0,V16&lt;0),IF(-(W16/V16-1)*100&lt;-100,"(&gt;100)",-(W16/V16-1)*100),IF((W16/V16-1)*100&gt;100,"&gt;100",(W16/V16-1)*100))))</f>
        <v>5.314188241267348</v>
      </c>
      <c r="Y16" s="121">
        <f>IF(AND(W16=0,S16=0),0,IF(OR(AND(W16&gt;0,S16&lt;=0),AND(W16&lt;0,S16&gt;=0)),"nm",IF(AND(W16&lt;0,S16&lt;0),IF(-(W16/S16-1)*100&lt;-100,"(&gt;100)",-(W16/S16-1)*100),IF((W16/S16-1)*100&gt;100,"&gt;100",(W16/S16-1)*100))))</f>
        <v>14.482207697893967</v>
      </c>
      <c r="AA16" s="121">
        <v>206550</v>
      </c>
      <c r="AB16" s="122">
        <f>W16</f>
        <v>236463</v>
      </c>
      <c r="AC16" s="121">
        <f>IF(AND(AB16=0,AA16=0),0,IF(OR(AND(AB16&gt;0,AA16&lt;=0),AND(AB16&lt;0,AA16&gt;=0)),"nm",IF(AND(AB16&lt;0,AA16&lt;0),IF(-(AB16/AA16-1)*100&lt;-100,"(&gt;100)",-(AB16/AA16-1)*100),IF((AB16/AA16-1)*100&gt;100,"&gt;100",(AB16/AA16-1)*100))))</f>
        <v>14.482207697893967</v>
      </c>
    </row>
    <row r="17" spans="2:29" ht="14.25">
      <c r="B17" s="101" t="s">
        <v>10</v>
      </c>
      <c r="C17" s="20"/>
      <c r="D17" s="121">
        <v>175979</v>
      </c>
      <c r="E17" s="121">
        <f>L17</f>
        <v>171499</v>
      </c>
      <c r="F17" s="121">
        <f>AB17</f>
        <v>241265</v>
      </c>
      <c r="G17" s="121">
        <v>212172</v>
      </c>
      <c r="I17" s="121">
        <v>186825</v>
      </c>
      <c r="J17" s="121">
        <v>175417</v>
      </c>
      <c r="K17" s="121">
        <v>171588</v>
      </c>
      <c r="L17" s="121">
        <v>171499</v>
      </c>
      <c r="M17" s="121">
        <v>169200</v>
      </c>
      <c r="N17" s="121">
        <v>177393</v>
      </c>
      <c r="O17" s="121">
        <v>181425</v>
      </c>
      <c r="P17" s="121">
        <v>184615</v>
      </c>
      <c r="Q17" s="121">
        <v>188826</v>
      </c>
      <c r="R17" s="121">
        <v>201003</v>
      </c>
      <c r="S17" s="121">
        <v>211352</v>
      </c>
      <c r="T17" s="121">
        <v>216804</v>
      </c>
      <c r="U17" s="121">
        <v>226673</v>
      </c>
      <c r="V17" s="121">
        <v>229333</v>
      </c>
      <c r="W17" s="122">
        <v>241265</v>
      </c>
      <c r="X17" s="121">
        <f>IF(AND(W17=0,V17=0),0,IF(OR(AND(W17&gt;0,V17&lt;=0),AND(W17&lt;0,V17&gt;=0)),"nm",IF(AND(W17&lt;0,V17&lt;0),IF(-(W17/V17-1)*100&lt;-100,"(&gt;100)",-(W17/V17-1)*100),IF((W17/V17-1)*100&gt;100,"&gt;100",(W17/V17-1)*100))))</f>
        <v>5.202914539119963</v>
      </c>
      <c r="Y17" s="121">
        <f>IF(AND(W17=0,S17=0),0,IF(OR(AND(W17&gt;0,S17&lt;=0),AND(W17&lt;0,S17&gt;=0)),"nm",IF(AND(W17&lt;0,S17&lt;0),IF(-(W17/S17-1)*100&lt;-100,"(&gt;100)",-(W17/S17-1)*100),IF((W17/S17-1)*100&gt;100,"&gt;100",(W17/S17-1)*100))))</f>
        <v>14.153166281842623</v>
      </c>
      <c r="AA17" s="121">
        <v>211352</v>
      </c>
      <c r="AB17" s="122">
        <f>W17</f>
        <v>241265</v>
      </c>
      <c r="AC17" s="121">
        <f>IF(AND(AB17=0,AA17=0),0,IF(OR(AND(AB17&gt;0,AA17&lt;=0),AND(AB17&lt;0,AA17&gt;=0)),"nm",IF(AND(AB17&lt;0,AA17&lt;0),IF(-(AB17/AA17-1)*100&lt;-100,"(&gt;100)",-(AB17/AA17-1)*100),IF((AB17/AA17-1)*100&gt;100,"&gt;100",(AB17/AA17-1)*100))))</f>
        <v>14.153166281842623</v>
      </c>
    </row>
    <row r="18" spans="23:28" ht="14.25">
      <c r="W18" s="407"/>
      <c r="AB18" s="407"/>
    </row>
    <row r="19" spans="23:28" ht="14.25">
      <c r="W19" s="407"/>
      <c r="AB19" s="407"/>
    </row>
    <row r="20" spans="23:28" ht="14.25">
      <c r="W20" s="407"/>
      <c r="AB20" s="407"/>
    </row>
    <row r="21" spans="23:28" ht="14.25">
      <c r="W21" s="407"/>
      <c r="AB21" s="407"/>
    </row>
    <row r="22" spans="23:28" ht="14.25">
      <c r="W22" s="407"/>
      <c r="AB22" s="407"/>
    </row>
    <row r="23" spans="23:28" ht="14.25">
      <c r="W23" s="407"/>
      <c r="AB23" s="407"/>
    </row>
    <row r="24" ht="14.25">
      <c r="W24" s="407"/>
    </row>
    <row r="25" ht="14.25">
      <c r="W25" s="407"/>
    </row>
    <row r="26" ht="14.25">
      <c r="W26" s="407"/>
    </row>
    <row r="27" ht="14.25">
      <c r="W27" s="407"/>
    </row>
    <row r="28" ht="14.25">
      <c r="W28" s="407"/>
    </row>
    <row r="29" ht="14.25">
      <c r="W29" s="407"/>
    </row>
    <row r="30" ht="14.25">
      <c r="W30" s="40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Footer>&amp;L&amp;Z&amp;F&amp;A&amp;R&amp;D&amp;T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C26"/>
  <sheetViews>
    <sheetView zoomScale="80" zoomScaleNormal="80" zoomScalePageLayoutView="0" workbookViewId="0" topLeftCell="A1">
      <pane xSplit="3" ySplit="2" topLeftCell="D3" activePane="bottomRight" state="frozen"/>
      <selection pane="topLeft" activeCell="AC12" sqref="AC12"/>
      <selection pane="topRight" activeCell="AC12" sqref="AC12"/>
      <selection pane="bottomLeft" activeCell="AC12" sqref="AC12"/>
      <selection pane="bottomRight" activeCell="R1" sqref="R1:R1638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140625" style="5" customWidth="1"/>
    <col min="4" max="4" width="8.57421875" style="126" hidden="1" customWidth="1" outlineLevel="1"/>
    <col min="5" max="7" width="8.57421875" style="121" hidden="1" customWidth="1" outlineLevel="1"/>
    <col min="8" max="8" width="4.00390625" style="121" hidden="1" customWidth="1" outlineLevel="1"/>
    <col min="9" max="16" width="8.57421875" style="121" hidden="1" customWidth="1" outlineLevel="1"/>
    <col min="17" max="18" width="8.57421875" style="121" hidden="1" customWidth="1" outlineLevel="1" collapsed="1"/>
    <col min="19" max="19" width="8.57421875" style="121" customWidth="1" collapsed="1"/>
    <col min="20" max="22" width="8.57421875" style="121" customWidth="1"/>
    <col min="23" max="23" width="8.57421875" style="122" bestFit="1" customWidth="1"/>
    <col min="24" max="24" width="8.00390625" style="121" bestFit="1" customWidth="1"/>
    <col min="25" max="25" width="7.8515625" style="121" bestFit="1" customWidth="1"/>
    <col min="26" max="26" width="5.00390625" style="121" customWidth="1"/>
    <col min="27" max="27" width="8.57421875" style="121" customWidth="1"/>
    <col min="28" max="28" width="8.57421875" style="122" customWidth="1"/>
    <col min="29" max="29" width="8.00390625" style="121" customWidth="1"/>
    <col min="30" max="16384" width="9.140625" style="20" customWidth="1"/>
  </cols>
  <sheetData>
    <row r="1" spans="1:29" s="42" customFormat="1" ht="20.25">
      <c r="A1" s="41" t="s">
        <v>52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14.25" customHeight="1">
      <c r="A3" s="88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25"/>
      <c r="X3" s="17"/>
      <c r="Y3" s="17"/>
      <c r="Z3" s="32"/>
      <c r="AA3" s="17"/>
      <c r="AB3" s="125"/>
      <c r="AC3" s="17"/>
    </row>
    <row r="4" spans="2:29" ht="14.25">
      <c r="B4" s="101" t="s">
        <v>5</v>
      </c>
      <c r="C4" s="20"/>
      <c r="D4" s="121">
        <v>873</v>
      </c>
      <c r="E4" s="121">
        <v>888</v>
      </c>
      <c r="F4" s="121">
        <v>783</v>
      </c>
      <c r="G4" s="121">
        <v>789</v>
      </c>
      <c r="I4" s="121">
        <v>224</v>
      </c>
      <c r="J4" s="121">
        <v>222</v>
      </c>
      <c r="K4" s="121">
        <v>226</v>
      </c>
      <c r="L4" s="121">
        <v>216</v>
      </c>
      <c r="M4" s="121">
        <v>202</v>
      </c>
      <c r="N4" s="121">
        <v>198</v>
      </c>
      <c r="O4" s="121">
        <v>191</v>
      </c>
      <c r="P4" s="121">
        <v>192</v>
      </c>
      <c r="Q4" s="121">
        <v>190</v>
      </c>
      <c r="R4" s="121">
        <v>199</v>
      </c>
      <c r="S4" s="121">
        <v>189</v>
      </c>
      <c r="T4" s="121">
        <v>211</v>
      </c>
      <c r="U4" s="121">
        <v>209</v>
      </c>
      <c r="V4" s="121">
        <v>228</v>
      </c>
      <c r="W4" s="122">
        <v>228</v>
      </c>
      <c r="X4" s="121">
        <f aca="true" t="shared" si="0" ref="X4:X12">IF(AND(W4=0,V4=0),0,IF(OR(AND(W4&gt;0,V4&lt;=0),AND(W4&lt;0,V4&gt;=0)),"nm",IF(AND(W4&lt;0,V4&lt;0),IF(-(W4/V4-1)*100&lt;-100,"(&gt;100)",-(W4/V4-1)*100),IF((W4/V4-1)*100&gt;100,"&gt;100",(W4/V4-1)*100))))</f>
        <v>0</v>
      </c>
      <c r="Y4" s="121">
        <f aca="true" t="shared" si="1" ref="Y4:Y12">IF(AND(W4=0,S4=0),0,IF(OR(AND(W4&gt;0,S4&lt;=0),AND(W4&lt;0,S4&gt;=0)),"nm",IF(AND(W4&lt;0,S4&lt;0),IF(-(W4/S4-1)*100&lt;-100,"(&gt;100)",-(W4/S4-1)*100),IF((W4/S4-1)*100&gt;100,"&gt;100",(W4/S4-1)*100))))</f>
        <v>20.63492063492063</v>
      </c>
      <c r="AA4" s="121">
        <v>578</v>
      </c>
      <c r="AB4" s="122">
        <v>665</v>
      </c>
      <c r="AC4" s="121">
        <f aca="true" t="shared" si="2" ref="AC4:AC12">IF(AND(AB4=0,AA4=0),0,IF(OR(AND(AB4&gt;0,AA4&lt;=0),AND(AB4&lt;0,AA4&gt;=0)),"nm",IF(AND(AB4&lt;0,AA4&lt;0),IF(-(AB4/AA4-1)*100&lt;-100,"(&gt;100)",-(AB4/AA4-1)*100),IF((AB4/AA4-1)*100&gt;100,"&gt;100",(AB4/AA4-1)*100))))</f>
        <v>15.05190311418685</v>
      </c>
    </row>
    <row r="5" spans="2:29" ht="14.25">
      <c r="B5" s="101" t="s">
        <v>25</v>
      </c>
      <c r="C5" s="20"/>
      <c r="D5" s="121">
        <v>538</v>
      </c>
      <c r="E5" s="121">
        <v>478</v>
      </c>
      <c r="F5" s="121">
        <v>682</v>
      </c>
      <c r="G5" s="121">
        <v>664</v>
      </c>
      <c r="I5" s="121">
        <v>127</v>
      </c>
      <c r="J5" s="121">
        <v>120</v>
      </c>
      <c r="K5" s="121">
        <v>105</v>
      </c>
      <c r="L5" s="121">
        <v>126</v>
      </c>
      <c r="M5" s="121">
        <v>165</v>
      </c>
      <c r="N5" s="121">
        <v>165</v>
      </c>
      <c r="O5" s="121">
        <v>195</v>
      </c>
      <c r="P5" s="121">
        <v>157</v>
      </c>
      <c r="Q5" s="121">
        <v>200</v>
      </c>
      <c r="R5" s="121">
        <v>177</v>
      </c>
      <c r="S5" s="121">
        <v>136</v>
      </c>
      <c r="T5" s="121">
        <v>151</v>
      </c>
      <c r="U5" s="121">
        <v>176</v>
      </c>
      <c r="V5" s="121">
        <v>151</v>
      </c>
      <c r="W5" s="122">
        <v>145</v>
      </c>
      <c r="X5" s="121">
        <f t="shared" si="0"/>
        <v>-3.9735099337748325</v>
      </c>
      <c r="Y5" s="121">
        <f t="shared" si="1"/>
        <v>6.617647058823528</v>
      </c>
      <c r="AA5" s="121">
        <v>513</v>
      </c>
      <c r="AB5" s="122">
        <v>472</v>
      </c>
      <c r="AC5" s="121">
        <f t="shared" si="2"/>
        <v>-7.992202729044839</v>
      </c>
    </row>
    <row r="6" spans="2:29" ht="14.25">
      <c r="B6" s="101" t="s">
        <v>6</v>
      </c>
      <c r="C6" s="20"/>
      <c r="D6" s="121">
        <v>1411</v>
      </c>
      <c r="E6" s="121">
        <v>1366</v>
      </c>
      <c r="F6" s="121">
        <v>1465</v>
      </c>
      <c r="G6" s="121">
        <v>1453</v>
      </c>
      <c r="I6" s="121">
        <v>351</v>
      </c>
      <c r="J6" s="121">
        <v>342</v>
      </c>
      <c r="K6" s="121">
        <v>331</v>
      </c>
      <c r="L6" s="121">
        <v>342</v>
      </c>
      <c r="M6" s="121">
        <v>367</v>
      </c>
      <c r="N6" s="121">
        <v>363</v>
      </c>
      <c r="O6" s="121">
        <v>386</v>
      </c>
      <c r="P6" s="121">
        <v>349</v>
      </c>
      <c r="Q6" s="121">
        <v>390</v>
      </c>
      <c r="R6" s="121">
        <v>376</v>
      </c>
      <c r="S6" s="121">
        <v>325</v>
      </c>
      <c r="T6" s="121">
        <v>362</v>
      </c>
      <c r="U6" s="121">
        <v>385</v>
      </c>
      <c r="V6" s="121">
        <v>379</v>
      </c>
      <c r="W6" s="122">
        <v>373</v>
      </c>
      <c r="X6" s="121">
        <f t="shared" si="0"/>
        <v>-1.58311345646438</v>
      </c>
      <c r="Y6" s="121">
        <f t="shared" si="1"/>
        <v>14.769230769230779</v>
      </c>
      <c r="AA6" s="121">
        <v>1091</v>
      </c>
      <c r="AB6" s="122">
        <v>1137</v>
      </c>
      <c r="AC6" s="121">
        <f t="shared" si="2"/>
        <v>4.21631530705775</v>
      </c>
    </row>
    <row r="7" spans="2:29" ht="14.25">
      <c r="B7" s="101" t="s">
        <v>0</v>
      </c>
      <c r="C7" s="20"/>
      <c r="D7" s="121">
        <v>723</v>
      </c>
      <c r="E7" s="121">
        <v>600</v>
      </c>
      <c r="F7" s="121">
        <v>720</v>
      </c>
      <c r="G7" s="121">
        <v>646</v>
      </c>
      <c r="I7" s="121">
        <v>150</v>
      </c>
      <c r="J7" s="121">
        <v>151</v>
      </c>
      <c r="K7" s="121">
        <v>145</v>
      </c>
      <c r="L7" s="121">
        <v>154</v>
      </c>
      <c r="M7" s="121">
        <v>147</v>
      </c>
      <c r="N7" s="121">
        <v>249</v>
      </c>
      <c r="O7" s="121">
        <v>147</v>
      </c>
      <c r="P7" s="121">
        <v>177</v>
      </c>
      <c r="Q7" s="121">
        <v>155</v>
      </c>
      <c r="R7" s="121">
        <v>154</v>
      </c>
      <c r="S7" s="121">
        <v>153</v>
      </c>
      <c r="T7" s="121">
        <v>184</v>
      </c>
      <c r="U7" s="121">
        <v>155</v>
      </c>
      <c r="V7" s="121">
        <v>168</v>
      </c>
      <c r="W7" s="122">
        <v>168</v>
      </c>
      <c r="X7" s="121">
        <f t="shared" si="0"/>
        <v>0</v>
      </c>
      <c r="Y7" s="121">
        <f t="shared" si="1"/>
        <v>9.80392156862746</v>
      </c>
      <c r="AA7" s="121">
        <v>462</v>
      </c>
      <c r="AB7" s="122">
        <v>491</v>
      </c>
      <c r="AC7" s="121">
        <f t="shared" si="2"/>
        <v>6.277056277056281</v>
      </c>
    </row>
    <row r="8" spans="2:29" ht="14.25">
      <c r="B8" s="101" t="s">
        <v>8</v>
      </c>
      <c r="C8" s="20"/>
      <c r="D8" s="121">
        <v>233</v>
      </c>
      <c r="E8" s="121">
        <v>210</v>
      </c>
      <c r="F8" s="121">
        <v>73</v>
      </c>
      <c r="G8" s="121">
        <v>130</v>
      </c>
      <c r="I8" s="121">
        <v>88</v>
      </c>
      <c r="J8" s="121">
        <v>71</v>
      </c>
      <c r="K8" s="121">
        <v>14</v>
      </c>
      <c r="L8" s="121">
        <v>37</v>
      </c>
      <c r="M8" s="121">
        <v>7</v>
      </c>
      <c r="N8" s="121">
        <v>32</v>
      </c>
      <c r="O8" s="121">
        <v>18</v>
      </c>
      <c r="P8" s="121">
        <v>16</v>
      </c>
      <c r="Q8" s="121">
        <v>9</v>
      </c>
      <c r="R8" s="121">
        <v>54</v>
      </c>
      <c r="S8" s="121">
        <v>43</v>
      </c>
      <c r="T8" s="121">
        <v>24</v>
      </c>
      <c r="U8" s="121">
        <v>2</v>
      </c>
      <c r="V8" s="121">
        <v>4</v>
      </c>
      <c r="W8" s="122">
        <v>-20</v>
      </c>
      <c r="X8" s="121" t="str">
        <f t="shared" si="0"/>
        <v>nm</v>
      </c>
      <c r="Y8" s="121" t="str">
        <f t="shared" si="1"/>
        <v>nm</v>
      </c>
      <c r="AA8" s="121">
        <v>106</v>
      </c>
      <c r="AB8" s="122">
        <v>-14</v>
      </c>
      <c r="AC8" s="121" t="str">
        <f>IF(AND(AB8=0,AA8=0),0,IF(OR(AND(AB8&gt;0,AA8&lt;=0),AND(AB8&lt;0,AA8&gt;=0)),"nm",IF(AND(AB8&lt;0,AA8&lt;0),IF(-(AB8/AA8-1)*100&lt;-100,"(&gt;100)",-(AB8/AA8-1)*100),IF((AB8/AA8-1)*100&gt;100,"&gt;100",(AB8/AA8-1)*100))))</f>
        <v>nm</v>
      </c>
    </row>
    <row r="9" spans="2:29" ht="14.25">
      <c r="B9" s="102" t="s">
        <v>70</v>
      </c>
      <c r="C9" s="20"/>
      <c r="D9" s="121">
        <v>0</v>
      </c>
      <c r="E9" s="121">
        <v>0</v>
      </c>
      <c r="F9" s="121">
        <v>0</v>
      </c>
      <c r="G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2">
        <f>AB9-Q9-R9-S9</f>
        <v>0</v>
      </c>
      <c r="X9" s="121">
        <f t="shared" si="0"/>
        <v>0</v>
      </c>
      <c r="Y9" s="121">
        <f t="shared" si="1"/>
        <v>0</v>
      </c>
      <c r="AA9" s="121">
        <v>0</v>
      </c>
      <c r="AB9" s="122">
        <v>0</v>
      </c>
      <c r="AC9" s="121">
        <f t="shared" si="2"/>
        <v>0</v>
      </c>
    </row>
    <row r="10" spans="2:29" ht="14.25">
      <c r="B10" s="102" t="s">
        <v>9</v>
      </c>
      <c r="C10" s="20"/>
      <c r="D10" s="121">
        <v>455</v>
      </c>
      <c r="E10" s="121">
        <v>556</v>
      </c>
      <c r="F10" s="121">
        <v>672</v>
      </c>
      <c r="G10" s="121">
        <v>677</v>
      </c>
      <c r="I10" s="121">
        <v>113</v>
      </c>
      <c r="J10" s="121">
        <v>120</v>
      </c>
      <c r="K10" s="121">
        <v>172</v>
      </c>
      <c r="L10" s="121">
        <v>151</v>
      </c>
      <c r="M10" s="121">
        <v>213</v>
      </c>
      <c r="N10" s="121">
        <v>82</v>
      </c>
      <c r="O10" s="121">
        <v>221</v>
      </c>
      <c r="P10" s="121">
        <v>156</v>
      </c>
      <c r="Q10" s="121">
        <v>226</v>
      </c>
      <c r="R10" s="121">
        <v>168</v>
      </c>
      <c r="S10" s="121">
        <v>129</v>
      </c>
      <c r="T10" s="121">
        <v>154</v>
      </c>
      <c r="U10" s="121">
        <v>228</v>
      </c>
      <c r="V10" s="121">
        <v>207</v>
      </c>
      <c r="W10" s="122">
        <v>225</v>
      </c>
      <c r="X10" s="121">
        <f t="shared" si="0"/>
        <v>8.695652173913038</v>
      </c>
      <c r="Y10" s="121">
        <f t="shared" si="1"/>
        <v>74.4186046511628</v>
      </c>
      <c r="AA10" s="121">
        <v>523</v>
      </c>
      <c r="AB10" s="122">
        <v>660</v>
      </c>
      <c r="AC10" s="121">
        <f>IF(AND(AB10=0,AA10=0),0,IF(OR(AND(AB10&gt;0,AA10&lt;=0),AND(AB10&lt;0,AA10&gt;=0)),"nm",IF(AND(AB10&lt;0,AA10&lt;0),IF(-(AB10/AA10-1)*100&lt;-100,"(&gt;100)",-(AB10/AA10-1)*100),IF((AB10/AA10-1)*100&gt;100,"&gt;100",(AB10/AA10-1)*100))))</f>
        <v>26.195028680688324</v>
      </c>
    </row>
    <row r="11" spans="2:29" ht="14.25">
      <c r="B11" s="102" t="s">
        <v>71</v>
      </c>
      <c r="C11" s="20"/>
      <c r="D11" s="121">
        <v>65</v>
      </c>
      <c r="E11" s="121">
        <v>92</v>
      </c>
      <c r="F11" s="121">
        <v>93</v>
      </c>
      <c r="G11" s="121">
        <v>106</v>
      </c>
      <c r="I11" s="121">
        <v>19</v>
      </c>
      <c r="J11" s="121">
        <v>21</v>
      </c>
      <c r="K11" s="121">
        <v>29</v>
      </c>
      <c r="L11" s="121">
        <v>23</v>
      </c>
      <c r="M11" s="121">
        <v>33</v>
      </c>
      <c r="N11" s="121">
        <v>17</v>
      </c>
      <c r="O11" s="121">
        <v>31</v>
      </c>
      <c r="P11" s="121">
        <v>12</v>
      </c>
      <c r="Q11" s="121">
        <v>36</v>
      </c>
      <c r="R11" s="121">
        <v>25</v>
      </c>
      <c r="S11" s="121">
        <v>21</v>
      </c>
      <c r="T11" s="121">
        <v>24</v>
      </c>
      <c r="U11" s="121">
        <v>38</v>
      </c>
      <c r="V11" s="121">
        <v>30</v>
      </c>
      <c r="W11" s="122">
        <v>38</v>
      </c>
      <c r="X11" s="121">
        <f t="shared" si="0"/>
        <v>26.66666666666666</v>
      </c>
      <c r="Y11" s="121">
        <f t="shared" si="1"/>
        <v>80.95238095238095</v>
      </c>
      <c r="AA11" s="121">
        <v>82</v>
      </c>
      <c r="AB11" s="122">
        <v>106</v>
      </c>
      <c r="AC11" s="121">
        <f t="shared" si="2"/>
        <v>29.268292682926834</v>
      </c>
    </row>
    <row r="12" spans="2:29" ht="14.25">
      <c r="B12" s="102" t="s">
        <v>56</v>
      </c>
      <c r="C12" s="20"/>
      <c r="D12" s="121">
        <v>390</v>
      </c>
      <c r="E12" s="121">
        <v>464</v>
      </c>
      <c r="F12" s="121">
        <v>579</v>
      </c>
      <c r="G12" s="121">
        <v>571</v>
      </c>
      <c r="I12" s="121">
        <v>94</v>
      </c>
      <c r="J12" s="121">
        <v>99</v>
      </c>
      <c r="K12" s="121">
        <v>143</v>
      </c>
      <c r="L12" s="121">
        <v>128</v>
      </c>
      <c r="M12" s="121">
        <v>180</v>
      </c>
      <c r="N12" s="121">
        <v>65</v>
      </c>
      <c r="O12" s="121">
        <v>190</v>
      </c>
      <c r="P12" s="121">
        <v>144</v>
      </c>
      <c r="Q12" s="121">
        <v>190</v>
      </c>
      <c r="R12" s="121">
        <v>143</v>
      </c>
      <c r="S12" s="121">
        <v>108</v>
      </c>
      <c r="T12" s="121">
        <v>130</v>
      </c>
      <c r="U12" s="121">
        <v>190</v>
      </c>
      <c r="V12" s="121">
        <v>177</v>
      </c>
      <c r="W12" s="122">
        <v>187</v>
      </c>
      <c r="X12" s="121">
        <f t="shared" si="0"/>
        <v>5.649717514124286</v>
      </c>
      <c r="Y12" s="121">
        <f t="shared" si="1"/>
        <v>73.14814814814814</v>
      </c>
      <c r="AA12" s="121">
        <v>441</v>
      </c>
      <c r="AB12" s="122">
        <v>554</v>
      </c>
      <c r="AC12" s="121">
        <f t="shared" si="2"/>
        <v>25.623582766439903</v>
      </c>
    </row>
    <row r="13" spans="3:28" ht="14.25">
      <c r="C13" s="20"/>
      <c r="D13" s="121"/>
      <c r="W13" s="407"/>
      <c r="AB13" s="407"/>
    </row>
    <row r="14" spans="1:29" s="24" customFormat="1" ht="14.25" customHeight="1">
      <c r="A14" s="88" t="s">
        <v>111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408"/>
      <c r="X14" s="17"/>
      <c r="Y14" s="17"/>
      <c r="Z14" s="32"/>
      <c r="AA14" s="171"/>
      <c r="AB14" s="408"/>
      <c r="AC14" s="17"/>
    </row>
    <row r="15" spans="2:29" ht="14.25">
      <c r="B15" s="101" t="s">
        <v>74</v>
      </c>
      <c r="C15" s="20"/>
      <c r="D15" s="121">
        <v>32085</v>
      </c>
      <c r="E15" s="121">
        <v>33431</v>
      </c>
      <c r="F15" s="121">
        <v>36224</v>
      </c>
      <c r="G15" s="121">
        <v>46848</v>
      </c>
      <c r="I15" s="121">
        <v>32814</v>
      </c>
      <c r="J15" s="121">
        <v>31951</v>
      </c>
      <c r="K15" s="121">
        <v>31828</v>
      </c>
      <c r="L15" s="121">
        <v>33431</v>
      </c>
      <c r="M15" s="121">
        <v>34008</v>
      </c>
      <c r="N15" s="121">
        <v>38052</v>
      </c>
      <c r="O15" s="121">
        <v>37036</v>
      </c>
      <c r="P15" s="121">
        <v>36224</v>
      </c>
      <c r="Q15" s="121">
        <v>36177</v>
      </c>
      <c r="R15" s="121">
        <v>40095</v>
      </c>
      <c r="S15" s="121">
        <v>45376</v>
      </c>
      <c r="T15" s="121">
        <v>46848</v>
      </c>
      <c r="U15" s="121">
        <v>44888</v>
      </c>
      <c r="V15" s="121">
        <v>44529</v>
      </c>
      <c r="W15" s="122">
        <f>+AB15</f>
        <v>39611</v>
      </c>
      <c r="X15" s="121">
        <f>IF(AND(W15=0,V15=0),0,IF(OR(AND(W15&gt;0,V15&lt;=0),AND(W15&lt;0,V15&gt;=0)),"nm",IF(AND(W15&lt;0,V15&lt;0),IF(-(W15/V15-1)*100&lt;-100,"(&gt;100)",-(W15/V15-1)*100),IF((W15/V15-1)*100&gt;100,"&gt;100",(W15/V15-1)*100))))</f>
        <v>-11.044487861842844</v>
      </c>
      <c r="Y15" s="121">
        <f>IF(AND(W15=0,S15=0),0,IF(OR(AND(W15&gt;0,S15&lt;=0),AND(W15&lt;0,S15&gt;=0)),"nm",IF(AND(W15&lt;0,S15&lt;0),IF(-(W15/S15-1)*100&lt;-100,"(&gt;100)",-(W15/S15-1)*100),IF((W15/S15-1)*100&gt;100,"&gt;100",(W15/S15-1)*100))))</f>
        <v>-12.70495416078985</v>
      </c>
      <c r="AA15" s="121">
        <v>45376</v>
      </c>
      <c r="AB15" s="122">
        <v>39611</v>
      </c>
      <c r="AC15" s="121">
        <f>IF(AND(AB15=0,AA15=0),0,IF(OR(AND(AB15&gt;0,AA15&lt;=0),AND(AB15&lt;0,AA15&gt;=0)),"nm",IF(AND(AB15&lt;0,AA15&lt;0),IF(-(AB15/AA15-1)*100&lt;-100,"(&gt;100)",-(AB15/AA15-1)*100),IF((AB15/AA15-1)*100&gt;100,"&gt;100",(AB15/AA15-1)*100))))</f>
        <v>-12.70495416078985</v>
      </c>
    </row>
    <row r="16" spans="2:29" ht="14.25">
      <c r="B16" s="101" t="s">
        <v>75</v>
      </c>
      <c r="C16" s="20"/>
      <c r="D16" s="121">
        <v>44119</v>
      </c>
      <c r="E16" s="121">
        <v>47653</v>
      </c>
      <c r="F16" s="121">
        <v>52489</v>
      </c>
      <c r="G16" s="121">
        <v>68501</v>
      </c>
      <c r="I16" s="121">
        <v>46173</v>
      </c>
      <c r="J16" s="121">
        <v>46754</v>
      </c>
      <c r="K16" s="121">
        <v>47342</v>
      </c>
      <c r="L16" s="121">
        <v>47653</v>
      </c>
      <c r="M16" s="121">
        <v>49718</v>
      </c>
      <c r="N16" s="121">
        <v>54420</v>
      </c>
      <c r="O16" s="121">
        <v>53149</v>
      </c>
      <c r="P16" s="121">
        <v>52489</v>
      </c>
      <c r="Q16" s="121">
        <v>53940</v>
      </c>
      <c r="R16" s="121">
        <v>55118</v>
      </c>
      <c r="S16" s="121">
        <v>67149</v>
      </c>
      <c r="T16" s="121">
        <v>63869</v>
      </c>
      <c r="U16" s="121">
        <v>60250</v>
      </c>
      <c r="V16" s="121">
        <v>60174</v>
      </c>
      <c r="W16" s="122">
        <v>56899</v>
      </c>
      <c r="X16" s="121">
        <f>IF(AND(W16=0,V16=0),0,IF(OR(AND(W16&gt;0,V16&lt;=0),AND(W16&lt;0,V16&gt;=0)),"nm",IF(AND(W16&lt;0,V16&lt;0),IF(-(W16/V16-1)*100&lt;-100,"(&gt;100)",-(W16/V16-1)*100),IF((W16/V16-1)*100&gt;100,"&gt;100",(W16/V16-1)*100))))</f>
        <v>-5.442549938511654</v>
      </c>
      <c r="Y16" s="121">
        <f>IF(AND(W16=0,S16=0),0,IF(OR(AND(W16&gt;0,S16&lt;=0),AND(W16&lt;0,S16&gt;=0)),"nm",IF(AND(W16&lt;0,S16&lt;0),IF(-(W16/S16-1)*100&lt;-100,"(&gt;100)",-(W16/S16-1)*100),IF((W16/S16-1)*100&gt;100,"&gt;100",(W16/S16-1)*100))))</f>
        <v>-15.264560901874935</v>
      </c>
      <c r="AA16" s="121">
        <v>67149</v>
      </c>
      <c r="AB16" s="122">
        <f>W16</f>
        <v>56899</v>
      </c>
      <c r="AC16" s="121">
        <f>IF(AND(AB16=0,AA16=0),0,IF(OR(AND(AB16&gt;0,AA16&lt;=0),AND(AB16&lt;0,AA16&gt;=0)),"nm",IF(AND(AB16&lt;0,AA16&lt;0),IF(-(AB16/AA16-1)*100&lt;-100,"(&gt;100)",-(AB16/AA16-1)*100),IF((AB16/AA16-1)*100&gt;100,"&gt;100",(AB16/AA16-1)*100))))</f>
        <v>-15.264560901874935</v>
      </c>
    </row>
    <row r="17" spans="2:29" ht="14.25">
      <c r="B17" s="101" t="s">
        <v>10</v>
      </c>
      <c r="C17" s="20"/>
      <c r="D17" s="121">
        <v>44119</v>
      </c>
      <c r="E17" s="121">
        <v>47653</v>
      </c>
      <c r="F17" s="121">
        <v>52489</v>
      </c>
      <c r="G17" s="121">
        <v>68501</v>
      </c>
      <c r="I17" s="121">
        <v>46173</v>
      </c>
      <c r="J17" s="121">
        <v>46754</v>
      </c>
      <c r="K17" s="121">
        <v>47342</v>
      </c>
      <c r="L17" s="121">
        <v>47653</v>
      </c>
      <c r="M17" s="121">
        <v>49718</v>
      </c>
      <c r="N17" s="121">
        <v>54420</v>
      </c>
      <c r="O17" s="121">
        <v>53149</v>
      </c>
      <c r="P17" s="121">
        <v>52489</v>
      </c>
      <c r="Q17" s="121">
        <f>Q16</f>
        <v>53940</v>
      </c>
      <c r="R17" s="121">
        <f>R16</f>
        <v>55118</v>
      </c>
      <c r="S17" s="121">
        <f>S16</f>
        <v>67149</v>
      </c>
      <c r="T17" s="121">
        <f>T16</f>
        <v>63869</v>
      </c>
      <c r="U17" s="121">
        <v>60250</v>
      </c>
      <c r="V17" s="121">
        <v>60174</v>
      </c>
      <c r="W17" s="122">
        <f>W16</f>
        <v>56899</v>
      </c>
      <c r="X17" s="121">
        <f>IF(AND(W17=0,V17=0),0,IF(OR(AND(W17&gt;0,V17&lt;=0),AND(W17&lt;0,V17&gt;=0)),"nm",IF(AND(W17&lt;0,V17&lt;0),IF(-(W17/V17-1)*100&lt;-100,"(&gt;100)",-(W17/V17-1)*100),IF((W17/V17-1)*100&gt;100,"&gt;100",(W17/V17-1)*100))))</f>
        <v>-5.442549938511654</v>
      </c>
      <c r="Y17" s="121">
        <f>IF(AND(W17=0,S17=0),0,IF(OR(AND(W17&gt;0,S17&lt;=0),AND(W17&lt;0,S17&gt;=0)),"nm",IF(AND(W17&lt;0,S17&lt;0),IF(-(W17/S17-1)*100&lt;-100,"(&gt;100)",-(W17/S17-1)*100),IF((W17/S17-1)*100&gt;100,"&gt;100",(W17/S17-1)*100))))</f>
        <v>-15.264560901874935</v>
      </c>
      <c r="AA17" s="121">
        <f>AA16</f>
        <v>67149</v>
      </c>
      <c r="AB17" s="122">
        <f>W17</f>
        <v>56899</v>
      </c>
      <c r="AC17" s="121">
        <f>IF(AND(AB17=0,AA17=0),0,IF(OR(AND(AB17&gt;0,AA17&lt;=0),AND(AB17&lt;0,AA17&gt;=0)),"nm",IF(AND(AB17&lt;0,AA17&lt;0),IF(-(AB17/AA17-1)*100&lt;-100,"(&gt;100)",-(AB17/AA17-1)*100),IF((AB17/AA17-1)*100&gt;100,"&gt;100",(AB17/AA17-1)*100))))</f>
        <v>-15.264560901874935</v>
      </c>
    </row>
    <row r="18" spans="3:28" ht="14.25">
      <c r="C18" s="20"/>
      <c r="D18" s="121"/>
      <c r="W18" s="407"/>
      <c r="AA18" s="167"/>
      <c r="AB18" s="407"/>
    </row>
    <row r="19" spans="23:28" ht="14.25">
      <c r="W19" s="407"/>
      <c r="AB19" s="407"/>
    </row>
    <row r="20" spans="23:28" ht="14.25">
      <c r="W20" s="407"/>
      <c r="AB20" s="407"/>
    </row>
    <row r="21" spans="23:28" ht="14.25">
      <c r="W21" s="407"/>
      <c r="AB21" s="407"/>
    </row>
    <row r="22" ht="14.25">
      <c r="W22" s="407"/>
    </row>
    <row r="23" ht="14.25">
      <c r="W23" s="407"/>
    </row>
    <row r="24" ht="14.25">
      <c r="W24" s="407"/>
    </row>
    <row r="25" ht="14.25">
      <c r="W25" s="407"/>
    </row>
    <row r="26" ht="14.25">
      <c r="W26" s="40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Footer>&amp;L&amp;Z&amp;F&amp;A&amp;R&amp;D&amp;T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C25"/>
  <sheetViews>
    <sheetView zoomScale="80" zoomScaleNormal="80" zoomScalePageLayoutView="0" workbookViewId="0" topLeftCell="A1">
      <pane xSplit="3" ySplit="2" topLeftCell="D3" activePane="bottomRight" state="frozen"/>
      <selection pane="topLeft" activeCell="AC12" sqref="AC12"/>
      <selection pane="topRight" activeCell="AC12" sqref="AC12"/>
      <selection pane="bottomLeft" activeCell="AC12" sqref="AC12"/>
      <selection pane="bottomRight" activeCell="R1" sqref="R1:R1638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8515625" style="5" customWidth="1"/>
    <col min="4" max="4" width="8.57421875" style="126" hidden="1" customWidth="1" outlineLevel="1"/>
    <col min="5" max="7" width="8.57421875" style="121" hidden="1" customWidth="1" outlineLevel="1"/>
    <col min="8" max="8" width="4.00390625" style="121" hidden="1" customWidth="1" outlineLevel="1"/>
    <col min="9" max="16" width="8.57421875" style="121" hidden="1" customWidth="1" outlineLevel="1"/>
    <col min="17" max="18" width="8.57421875" style="121" hidden="1" customWidth="1" outlineLevel="1" collapsed="1"/>
    <col min="19" max="19" width="8.57421875" style="121" customWidth="1" collapsed="1"/>
    <col min="20" max="22" width="8.57421875" style="121" customWidth="1"/>
    <col min="23" max="23" width="8.57421875" style="122" bestFit="1" customWidth="1"/>
    <col min="24" max="24" width="6.57421875" style="121" bestFit="1" customWidth="1"/>
    <col min="25" max="25" width="7.7109375" style="121" bestFit="1" customWidth="1"/>
    <col min="26" max="26" width="4.140625" style="121" customWidth="1"/>
    <col min="27" max="27" width="8.57421875" style="121" customWidth="1"/>
    <col min="28" max="28" width="8.57421875" style="122" customWidth="1"/>
    <col min="29" max="29" width="6.57421875" style="121" customWidth="1"/>
    <col min="30" max="16384" width="9.140625" style="20" customWidth="1"/>
  </cols>
  <sheetData>
    <row r="1" spans="1:29" s="42" customFormat="1" ht="20.25">
      <c r="A1" s="41" t="s">
        <v>76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14.25" customHeight="1">
      <c r="A3" s="88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25"/>
      <c r="X3" s="17"/>
      <c r="Y3" s="17"/>
      <c r="Z3" s="17"/>
      <c r="AA3" s="17"/>
      <c r="AB3" s="408"/>
      <c r="AC3" s="17"/>
    </row>
    <row r="4" spans="2:29" ht="14.25">
      <c r="B4" s="101" t="s">
        <v>5</v>
      </c>
      <c r="C4" s="20"/>
      <c r="D4" s="121">
        <v>264</v>
      </c>
      <c r="E4" s="121">
        <v>302</v>
      </c>
      <c r="F4" s="121">
        <v>327</v>
      </c>
      <c r="G4" s="121">
        <v>550</v>
      </c>
      <c r="I4" s="121">
        <v>80</v>
      </c>
      <c r="J4" s="121">
        <v>74</v>
      </c>
      <c r="K4" s="121">
        <v>73</v>
      </c>
      <c r="L4" s="121">
        <v>75</v>
      </c>
      <c r="M4" s="121">
        <v>76</v>
      </c>
      <c r="N4" s="121">
        <v>79</v>
      </c>
      <c r="O4" s="121">
        <v>84</v>
      </c>
      <c r="P4" s="121">
        <v>88</v>
      </c>
      <c r="Q4" s="121">
        <v>104</v>
      </c>
      <c r="R4" s="121">
        <v>124</v>
      </c>
      <c r="S4" s="121">
        <v>158</v>
      </c>
      <c r="T4" s="121">
        <v>164</v>
      </c>
      <c r="U4" s="121">
        <v>159</v>
      </c>
      <c r="V4" s="121">
        <v>142</v>
      </c>
      <c r="W4" s="122">
        <v>110</v>
      </c>
      <c r="X4" s="121">
        <f aca="true" t="shared" si="0" ref="X4:X12">IF(AND(W4=0,V4=0),0,IF(OR(AND(W4&gt;0,V4&lt;=0),AND(W4&lt;0,V4&gt;=0)),"nm",IF(AND(W4&lt;0,V4&lt;0),IF(-(W4/V4-1)*100&lt;-100,"(&gt;100)",-(W4/V4-1)*100),IF((W4/V4-1)*100&gt;100,"&gt;100",(W4/V4-1)*100))))</f>
        <v>-22.535211267605636</v>
      </c>
      <c r="Y4" s="121">
        <f aca="true" t="shared" si="1" ref="Y4:Y12">IF(AND(W4=0,S4=0),0,IF(OR(AND(W4&gt;0,S4&lt;=0),AND(W4&lt;0,S4&gt;=0)),"nm",IF(AND(W4&lt;0,S4&lt;0),IF(-(W4/S4-1)*100&lt;-100,"(&gt;100)",-(W4/S4-1)*100),IF((W4/S4-1)*100&gt;100,"&gt;100",(W4/S4-1)*100))))</f>
        <v>-30.379746835443033</v>
      </c>
      <c r="AA4" s="121">
        <v>386</v>
      </c>
      <c r="AB4" s="122">
        <v>411</v>
      </c>
      <c r="AC4" s="121">
        <f>IF(AND(AB4=0,AA4=0),0,IF(OR(AND(AB4&gt;0,AA4&lt;=0),AND(AB4&lt;0,AA4&gt;=0)),"nm",IF(AND(AB4&lt;0,AA4&lt;0),IF(-(AB4/AA4-1)*100&lt;-100,"(&gt;100)",-(AB4/AA4-1)*100),IF((AB4/AA4-1)*100&gt;100,"&gt;100",(AB4/AA4-1)*100))))</f>
        <v>6.476683937823835</v>
      </c>
    </row>
    <row r="5" spans="2:29" ht="14.25">
      <c r="B5" s="101" t="s">
        <v>25</v>
      </c>
      <c r="C5" s="20"/>
      <c r="D5" s="121">
        <v>115</v>
      </c>
      <c r="E5" s="121">
        <v>107</v>
      </c>
      <c r="F5" s="121">
        <v>99</v>
      </c>
      <c r="G5" s="121">
        <v>62</v>
      </c>
      <c r="I5" s="121">
        <v>37</v>
      </c>
      <c r="J5" s="121">
        <v>29</v>
      </c>
      <c r="K5" s="121">
        <v>28</v>
      </c>
      <c r="L5" s="121">
        <v>13</v>
      </c>
      <c r="M5" s="121">
        <v>31</v>
      </c>
      <c r="N5" s="121">
        <v>25</v>
      </c>
      <c r="O5" s="121">
        <v>39</v>
      </c>
      <c r="P5" s="121">
        <v>4</v>
      </c>
      <c r="Q5" s="121">
        <v>37</v>
      </c>
      <c r="R5" s="121">
        <v>25</v>
      </c>
      <c r="S5" s="121">
        <v>3</v>
      </c>
      <c r="T5" s="121">
        <v>-3</v>
      </c>
      <c r="U5" s="121">
        <v>22</v>
      </c>
      <c r="V5" s="121">
        <v>61</v>
      </c>
      <c r="W5" s="122">
        <v>32</v>
      </c>
      <c r="X5" s="121">
        <f t="shared" si="0"/>
        <v>-47.540983606557376</v>
      </c>
      <c r="Y5" s="121" t="str">
        <f t="shared" si="1"/>
        <v>&gt;100</v>
      </c>
      <c r="AA5" s="121">
        <v>65</v>
      </c>
      <c r="AB5" s="122">
        <v>115</v>
      </c>
      <c r="AC5" s="121">
        <f>IF(AND(AB5=0,AA5=0),0,IF(OR(AND(AB5&gt;0,AA5&lt;=0),AND(AB5&lt;0,AA5&gt;=0)),"nm",IF(AND(AB5&lt;0,AA5&lt;0),IF(-(AB5/AA5-1)*100&lt;-100,"(&gt;100)",-(AB5/AA5-1)*100),IF((AB5/AA5-1)*100&gt;100,"&gt;100",(AB5/AA5-1)*100))))</f>
        <v>76.92307692307692</v>
      </c>
    </row>
    <row r="6" spans="2:29" ht="14.25">
      <c r="B6" s="101" t="s">
        <v>6</v>
      </c>
      <c r="C6" s="20"/>
      <c r="D6" s="121">
        <v>379</v>
      </c>
      <c r="E6" s="121">
        <v>409</v>
      </c>
      <c r="F6" s="121">
        <v>426</v>
      </c>
      <c r="G6" s="121">
        <v>612</v>
      </c>
      <c r="I6" s="121">
        <v>117</v>
      </c>
      <c r="J6" s="121">
        <v>103</v>
      </c>
      <c r="K6" s="121">
        <v>101</v>
      </c>
      <c r="L6" s="121">
        <v>88</v>
      </c>
      <c r="M6" s="121">
        <v>107</v>
      </c>
      <c r="N6" s="121">
        <v>104</v>
      </c>
      <c r="O6" s="121">
        <v>123</v>
      </c>
      <c r="P6" s="121">
        <v>92</v>
      </c>
      <c r="Q6" s="121">
        <v>141</v>
      </c>
      <c r="R6" s="121">
        <v>149</v>
      </c>
      <c r="S6" s="121">
        <v>161</v>
      </c>
      <c r="T6" s="121">
        <v>161</v>
      </c>
      <c r="U6" s="121">
        <v>181</v>
      </c>
      <c r="V6" s="121">
        <v>203</v>
      </c>
      <c r="W6" s="122">
        <v>142</v>
      </c>
      <c r="X6" s="121">
        <f t="shared" si="0"/>
        <v>-30.04926108374384</v>
      </c>
      <c r="Y6" s="121">
        <f t="shared" si="1"/>
        <v>-11.801242236024844</v>
      </c>
      <c r="AA6" s="121">
        <v>451</v>
      </c>
      <c r="AB6" s="122">
        <v>526</v>
      </c>
      <c r="AC6" s="121">
        <f aca="true" t="shared" si="2" ref="AC6:AC12">IF(AND(AB6=0,AA6=0),0,IF(OR(AND(AB6&gt;0,AA6&lt;=0),AND(AB6&lt;0,AA6&gt;=0)),"nm",IF(AND(AB6&lt;0,AA6&lt;0),IF(-(AB6/AA6-1)*100&lt;-100,"(&gt;100)",-(AB6/AA6-1)*100),IF((AB6/AA6-1)*100&gt;100,"&gt;100",(AB6/AA6-1)*100))))</f>
        <v>16.629711751662967</v>
      </c>
    </row>
    <row r="7" spans="2:29" ht="14.25">
      <c r="B7" s="101" t="s">
        <v>0</v>
      </c>
      <c r="C7" s="20"/>
      <c r="D7" s="121">
        <v>203</v>
      </c>
      <c r="E7" s="121">
        <v>270</v>
      </c>
      <c r="F7" s="121">
        <v>325</v>
      </c>
      <c r="G7" s="121">
        <v>397</v>
      </c>
      <c r="I7" s="121">
        <v>60</v>
      </c>
      <c r="J7" s="121">
        <v>63</v>
      </c>
      <c r="K7" s="121">
        <v>66</v>
      </c>
      <c r="L7" s="121">
        <v>81</v>
      </c>
      <c r="M7" s="121">
        <v>69</v>
      </c>
      <c r="N7" s="121">
        <v>78</v>
      </c>
      <c r="O7" s="121">
        <v>80</v>
      </c>
      <c r="P7" s="121">
        <v>98</v>
      </c>
      <c r="Q7" s="121">
        <v>84</v>
      </c>
      <c r="R7" s="121">
        <v>94</v>
      </c>
      <c r="S7" s="121">
        <v>101</v>
      </c>
      <c r="T7" s="121">
        <v>118</v>
      </c>
      <c r="U7" s="121">
        <v>108</v>
      </c>
      <c r="V7" s="121">
        <v>117</v>
      </c>
      <c r="W7" s="122">
        <v>124</v>
      </c>
      <c r="X7" s="121">
        <f t="shared" si="0"/>
        <v>5.982905982905984</v>
      </c>
      <c r="Y7" s="121">
        <f t="shared" si="1"/>
        <v>22.77227722772277</v>
      </c>
      <c r="AA7" s="121">
        <v>279</v>
      </c>
      <c r="AB7" s="122">
        <v>349</v>
      </c>
      <c r="AC7" s="121">
        <f t="shared" si="2"/>
        <v>25.08960573476702</v>
      </c>
    </row>
    <row r="8" spans="2:29" ht="14.25">
      <c r="B8" s="101" t="s">
        <v>8</v>
      </c>
      <c r="C8" s="20"/>
      <c r="D8" s="121">
        <v>72</v>
      </c>
      <c r="E8" s="121">
        <v>74</v>
      </c>
      <c r="F8" s="121">
        <v>52</v>
      </c>
      <c r="G8" s="121">
        <v>19</v>
      </c>
      <c r="I8" s="121">
        <v>12</v>
      </c>
      <c r="J8" s="121">
        <v>13</v>
      </c>
      <c r="K8" s="121">
        <v>14</v>
      </c>
      <c r="L8" s="121">
        <v>35</v>
      </c>
      <c r="M8" s="121">
        <v>6</v>
      </c>
      <c r="N8" s="121">
        <v>18</v>
      </c>
      <c r="O8" s="121">
        <v>21</v>
      </c>
      <c r="P8" s="121">
        <v>7</v>
      </c>
      <c r="Q8" s="121">
        <v>-2</v>
      </c>
      <c r="R8" s="121">
        <v>4</v>
      </c>
      <c r="S8" s="121">
        <v>7</v>
      </c>
      <c r="T8" s="121">
        <v>10</v>
      </c>
      <c r="U8" s="121">
        <v>5</v>
      </c>
      <c r="V8" s="121">
        <v>2</v>
      </c>
      <c r="W8" s="122">
        <v>8</v>
      </c>
      <c r="X8" s="121" t="str">
        <f t="shared" si="0"/>
        <v>&gt;100</v>
      </c>
      <c r="Y8" s="121">
        <f t="shared" si="1"/>
        <v>14.28571428571428</v>
      </c>
      <c r="AA8" s="121">
        <v>9</v>
      </c>
      <c r="AB8" s="122">
        <v>15</v>
      </c>
      <c r="AC8" s="121">
        <f t="shared" si="2"/>
        <v>66.66666666666667</v>
      </c>
    </row>
    <row r="9" spans="2:29" ht="14.25">
      <c r="B9" s="102" t="s">
        <v>70</v>
      </c>
      <c r="C9" s="20"/>
      <c r="D9" s="121">
        <v>14</v>
      </c>
      <c r="E9" s="121">
        <v>17</v>
      </c>
      <c r="F9" s="121">
        <v>20</v>
      </c>
      <c r="G9" s="121">
        <v>22</v>
      </c>
      <c r="I9" s="121">
        <v>3</v>
      </c>
      <c r="J9" s="121">
        <v>3</v>
      </c>
      <c r="K9" s="121">
        <v>5</v>
      </c>
      <c r="L9" s="121">
        <v>6</v>
      </c>
      <c r="M9" s="121">
        <v>4</v>
      </c>
      <c r="N9" s="121">
        <v>7</v>
      </c>
      <c r="O9" s="121">
        <v>4</v>
      </c>
      <c r="P9" s="121">
        <v>5</v>
      </c>
      <c r="Q9" s="121">
        <v>5</v>
      </c>
      <c r="R9" s="121">
        <v>5</v>
      </c>
      <c r="S9" s="121">
        <v>3</v>
      </c>
      <c r="T9" s="121">
        <v>9</v>
      </c>
      <c r="U9" s="121">
        <v>2</v>
      </c>
      <c r="V9" s="121">
        <v>1</v>
      </c>
      <c r="W9" s="122">
        <v>1</v>
      </c>
      <c r="X9" s="121">
        <f t="shared" si="0"/>
        <v>0</v>
      </c>
      <c r="Y9" s="121">
        <f t="shared" si="1"/>
        <v>-66.66666666666667</v>
      </c>
      <c r="AA9" s="121">
        <v>13</v>
      </c>
      <c r="AB9" s="122">
        <v>4</v>
      </c>
      <c r="AC9" s="121">
        <f t="shared" si="2"/>
        <v>-69.23076923076923</v>
      </c>
    </row>
    <row r="10" spans="2:29" ht="14.25">
      <c r="B10" s="102" t="s">
        <v>9</v>
      </c>
      <c r="C10" s="20"/>
      <c r="D10" s="121">
        <v>118</v>
      </c>
      <c r="E10" s="121">
        <v>82</v>
      </c>
      <c r="F10" s="121">
        <v>69</v>
      </c>
      <c r="G10" s="121">
        <v>218</v>
      </c>
      <c r="I10" s="121">
        <v>48</v>
      </c>
      <c r="J10" s="121">
        <v>30</v>
      </c>
      <c r="K10" s="121">
        <v>26</v>
      </c>
      <c r="L10" s="121">
        <v>-22</v>
      </c>
      <c r="M10" s="121">
        <v>36</v>
      </c>
      <c r="N10" s="121">
        <v>15</v>
      </c>
      <c r="O10" s="121">
        <v>26</v>
      </c>
      <c r="P10" s="121">
        <v>-8</v>
      </c>
      <c r="Q10" s="121">
        <v>64</v>
      </c>
      <c r="R10" s="121">
        <v>56</v>
      </c>
      <c r="S10" s="121">
        <v>56</v>
      </c>
      <c r="T10" s="121">
        <v>42</v>
      </c>
      <c r="U10" s="121">
        <v>70</v>
      </c>
      <c r="V10" s="121">
        <v>85</v>
      </c>
      <c r="W10" s="122">
        <v>11</v>
      </c>
      <c r="X10" s="121">
        <f t="shared" si="0"/>
        <v>-87.05882352941177</v>
      </c>
      <c r="Y10" s="121">
        <f t="shared" si="1"/>
        <v>-80.35714285714286</v>
      </c>
      <c r="AA10" s="121">
        <v>176</v>
      </c>
      <c r="AB10" s="122">
        <v>166</v>
      </c>
      <c r="AC10" s="121">
        <f t="shared" si="2"/>
        <v>-5.681818181818176</v>
      </c>
    </row>
    <row r="11" spans="2:29" ht="14.25">
      <c r="B11" s="102" t="s">
        <v>71</v>
      </c>
      <c r="C11" s="20"/>
      <c r="D11" s="121">
        <v>14</v>
      </c>
      <c r="E11" s="121">
        <v>14</v>
      </c>
      <c r="F11" s="121">
        <v>22</v>
      </c>
      <c r="G11" s="121">
        <v>40</v>
      </c>
      <c r="I11" s="121">
        <v>9</v>
      </c>
      <c r="J11" s="121">
        <v>9</v>
      </c>
      <c r="K11" s="121">
        <v>5</v>
      </c>
      <c r="L11" s="121">
        <v>-9</v>
      </c>
      <c r="M11" s="121">
        <v>6</v>
      </c>
      <c r="N11" s="121">
        <v>3</v>
      </c>
      <c r="O11" s="121">
        <v>6</v>
      </c>
      <c r="P11" s="121">
        <v>7</v>
      </c>
      <c r="Q11" s="121">
        <v>11</v>
      </c>
      <c r="R11" s="121">
        <v>13</v>
      </c>
      <c r="S11" s="121">
        <v>10</v>
      </c>
      <c r="T11" s="121">
        <v>6</v>
      </c>
      <c r="U11" s="121">
        <v>15</v>
      </c>
      <c r="V11" s="121">
        <v>18</v>
      </c>
      <c r="W11" s="122">
        <v>0</v>
      </c>
      <c r="X11" s="121">
        <f t="shared" si="0"/>
        <v>-100</v>
      </c>
      <c r="Y11" s="121">
        <f t="shared" si="1"/>
        <v>-100</v>
      </c>
      <c r="AA11" s="121">
        <v>34</v>
      </c>
      <c r="AB11" s="122">
        <v>33</v>
      </c>
      <c r="AC11" s="121">
        <f t="shared" si="2"/>
        <v>-2.941176470588236</v>
      </c>
    </row>
    <row r="12" spans="2:29" ht="14.25">
      <c r="B12" s="102" t="s">
        <v>56</v>
      </c>
      <c r="C12" s="20"/>
      <c r="D12" s="121">
        <v>104</v>
      </c>
      <c r="E12" s="121">
        <v>68</v>
      </c>
      <c r="F12" s="121">
        <v>47</v>
      </c>
      <c r="G12" s="121">
        <v>178</v>
      </c>
      <c r="I12" s="121">
        <v>39</v>
      </c>
      <c r="J12" s="121">
        <v>21</v>
      </c>
      <c r="K12" s="121">
        <v>21</v>
      </c>
      <c r="L12" s="121">
        <v>-13</v>
      </c>
      <c r="M12" s="121">
        <v>30</v>
      </c>
      <c r="N12" s="121">
        <v>12</v>
      </c>
      <c r="O12" s="121">
        <v>20</v>
      </c>
      <c r="P12" s="121">
        <v>-15</v>
      </c>
      <c r="Q12" s="121">
        <v>53</v>
      </c>
      <c r="R12" s="121">
        <v>43</v>
      </c>
      <c r="S12" s="121">
        <v>46</v>
      </c>
      <c r="T12" s="121">
        <v>36</v>
      </c>
      <c r="U12" s="121">
        <v>55</v>
      </c>
      <c r="V12" s="121">
        <v>67</v>
      </c>
      <c r="W12" s="122">
        <v>11</v>
      </c>
      <c r="X12" s="121">
        <f t="shared" si="0"/>
        <v>-83.5820895522388</v>
      </c>
      <c r="Y12" s="121">
        <f t="shared" si="1"/>
        <v>-76.08695652173914</v>
      </c>
      <c r="AA12" s="121">
        <v>142</v>
      </c>
      <c r="AB12" s="122">
        <v>133</v>
      </c>
      <c r="AC12" s="121">
        <f t="shared" si="2"/>
        <v>-6.338028169014088</v>
      </c>
    </row>
    <row r="13" spans="3:28" ht="14.25">
      <c r="C13" s="20"/>
      <c r="D13" s="121"/>
      <c r="W13" s="407"/>
      <c r="AB13" s="407"/>
    </row>
    <row r="14" spans="1:29" s="24" customFormat="1" ht="14.25" customHeight="1">
      <c r="A14" s="88" t="s">
        <v>111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408"/>
      <c r="X14" s="17"/>
      <c r="Y14" s="17"/>
      <c r="Z14" s="17"/>
      <c r="AA14" s="171"/>
      <c r="AB14" s="408"/>
      <c r="AC14" s="17"/>
    </row>
    <row r="15" spans="2:29" ht="14.25">
      <c r="B15" s="101" t="s">
        <v>74</v>
      </c>
      <c r="C15" s="20"/>
      <c r="D15" s="121">
        <v>9683</v>
      </c>
      <c r="E15" s="121">
        <v>10252</v>
      </c>
      <c r="F15" s="121">
        <v>12208</v>
      </c>
      <c r="G15" s="121">
        <v>16341</v>
      </c>
      <c r="I15" s="121">
        <v>9439</v>
      </c>
      <c r="J15" s="121">
        <v>9154</v>
      </c>
      <c r="K15" s="121">
        <v>9510</v>
      </c>
      <c r="L15" s="121">
        <v>10252</v>
      </c>
      <c r="M15" s="121">
        <v>10798</v>
      </c>
      <c r="N15" s="121">
        <v>11524</v>
      </c>
      <c r="O15" s="121">
        <v>11541</v>
      </c>
      <c r="P15" s="121">
        <v>12208</v>
      </c>
      <c r="Q15" s="121">
        <v>13028</v>
      </c>
      <c r="R15" s="121">
        <v>14379</v>
      </c>
      <c r="S15" s="121">
        <v>15743</v>
      </c>
      <c r="T15" s="121">
        <v>16341</v>
      </c>
      <c r="U15" s="121">
        <v>16111</v>
      </c>
      <c r="V15" s="121">
        <v>16905</v>
      </c>
      <c r="W15" s="122">
        <f>+AB15</f>
        <v>17398</v>
      </c>
      <c r="X15" s="121">
        <f>IF(AND(W15=0,V15=0),0,IF(OR(AND(W15&gt;0,V15&lt;=0),AND(W15&lt;0,V15&gt;=0)),"nm",IF(AND(W15&lt;0,V15&lt;0),IF(-(W15/V15-1)*100&lt;-100,"(&gt;100)",-(W15/V15-1)*100),IF((W15/V15-1)*100&gt;100,"&gt;100",(W15/V15-1)*100))))</f>
        <v>2.916296953564035</v>
      </c>
      <c r="Y15" s="121">
        <f>IF(AND(W15=0,S15=0),0,IF(OR(AND(W15&gt;0,S15&lt;=0),AND(W15&lt;0,S15&gt;=0)),"nm",IF(AND(W15&lt;0,S15&lt;0),IF(-(W15/S15-1)*100&lt;-100,"(&gt;100)",-(W15/S15-1)*100),IF((W15/S15-1)*100&gt;100,"&gt;100",(W15/S15-1)*100))))</f>
        <v>10.512608778504728</v>
      </c>
      <c r="AA15" s="121">
        <v>15743</v>
      </c>
      <c r="AB15" s="122">
        <v>17398</v>
      </c>
      <c r="AC15" s="121">
        <f>IF(AND(AB15=0,AA15=0),0,IF(OR(AND(AB15&gt;0,AA15&lt;=0),AND(AB15&lt;0,AA15&gt;=0)),"nm",IF(AND(AB15&lt;0,AA15&lt;0),IF(-(AB15/AA15-1)*100&lt;-100,"(&gt;100)",-(AB15/AA15-1)*100),IF((AB15/AA15-1)*100&gt;100,"&gt;100",(AB15/AA15-1)*100))))</f>
        <v>10.512608778504728</v>
      </c>
    </row>
    <row r="16" spans="2:29" ht="14.25">
      <c r="B16" s="101" t="s">
        <v>75</v>
      </c>
      <c r="C16" s="20"/>
      <c r="D16" s="121">
        <v>16563</v>
      </c>
      <c r="E16" s="121">
        <v>14362</v>
      </c>
      <c r="F16" s="121">
        <v>21033</v>
      </c>
      <c r="G16" s="121">
        <v>31281</v>
      </c>
      <c r="I16" s="121">
        <v>14438</v>
      </c>
      <c r="J16" s="121">
        <v>13778</v>
      </c>
      <c r="K16" s="121">
        <v>15023</v>
      </c>
      <c r="L16" s="121">
        <v>14362</v>
      </c>
      <c r="M16" s="121">
        <v>15724</v>
      </c>
      <c r="N16" s="121">
        <v>16974</v>
      </c>
      <c r="O16" s="121">
        <v>18861</v>
      </c>
      <c r="P16" s="121">
        <v>21033</v>
      </c>
      <c r="Q16" s="121">
        <v>23097</v>
      </c>
      <c r="R16" s="121">
        <v>25727</v>
      </c>
      <c r="S16" s="121">
        <v>31061</v>
      </c>
      <c r="T16" s="121">
        <v>31281</v>
      </c>
      <c r="U16" s="121">
        <v>30381</v>
      </c>
      <c r="V16" s="121">
        <v>33591</v>
      </c>
      <c r="W16" s="122">
        <v>32567</v>
      </c>
      <c r="X16" s="121">
        <f>IF(AND(W16=0,V16=0),0,IF(OR(AND(W16&gt;0,V16&lt;=0),AND(W16&lt;0,V16&gt;=0)),"nm",IF(AND(W16&lt;0,V16&lt;0),IF(-(W16/V16-1)*100&lt;-100,"(&gt;100)",-(W16/V16-1)*100),IF((W16/V16-1)*100&gt;100,"&gt;100",(W16/V16-1)*100))))</f>
        <v>-3.048435592867138</v>
      </c>
      <c r="Y16" s="121">
        <f>IF(AND(W16=0,S16=0),0,IF(OR(AND(W16&gt;0,S16&lt;=0),AND(W16&lt;0,S16&gt;=0)),"nm",IF(AND(W16&lt;0,S16&lt;0),IF(-(W16/S16-1)*100&lt;-100,"(&gt;100)",-(W16/S16-1)*100),IF((W16/S16-1)*100&gt;100,"&gt;100",(W16/S16-1)*100))))</f>
        <v>4.8485238723801505</v>
      </c>
      <c r="AA16" s="121">
        <v>31061</v>
      </c>
      <c r="AB16" s="122">
        <f>W16</f>
        <v>32567</v>
      </c>
      <c r="AC16" s="121">
        <f>IF(AND(AB16=0,AA16=0),0,IF(OR(AND(AB16&gt;0,AA16&lt;=0),AND(AB16&lt;0,AA16&gt;=0)),"nm",IF(AND(AB16&lt;0,AA16&lt;0),IF(-(AB16/AA16-1)*100&lt;-100,"(&gt;100)",-(AB16/AA16-1)*100),IF((AB16/AA16-1)*100&gt;100,"&gt;100",(AB16/AA16-1)*100))))</f>
        <v>4.8485238723801505</v>
      </c>
    </row>
    <row r="17" spans="2:29" ht="14.25">
      <c r="B17" s="101" t="s">
        <v>10</v>
      </c>
      <c r="C17" s="20"/>
      <c r="D17" s="121">
        <v>16563</v>
      </c>
      <c r="E17" s="121">
        <v>14362</v>
      </c>
      <c r="F17" s="121">
        <v>21033</v>
      </c>
      <c r="G17" s="121">
        <v>31281</v>
      </c>
      <c r="I17" s="121">
        <v>14438</v>
      </c>
      <c r="J17" s="121">
        <v>13778</v>
      </c>
      <c r="K17" s="121">
        <v>15023</v>
      </c>
      <c r="L17" s="121">
        <v>14362</v>
      </c>
      <c r="M17" s="121">
        <v>15724</v>
      </c>
      <c r="N17" s="121">
        <v>16974</v>
      </c>
      <c r="O17" s="121">
        <v>18861</v>
      </c>
      <c r="P17" s="121">
        <v>21033</v>
      </c>
      <c r="Q17" s="121">
        <v>23097</v>
      </c>
      <c r="R17" s="121">
        <v>25727</v>
      </c>
      <c r="S17" s="121">
        <v>31061</v>
      </c>
      <c r="T17" s="121">
        <v>31281</v>
      </c>
      <c r="U17" s="121">
        <v>30381</v>
      </c>
      <c r="V17" s="121">
        <f>V16</f>
        <v>33591</v>
      </c>
      <c r="W17" s="122">
        <f>W16</f>
        <v>32567</v>
      </c>
      <c r="X17" s="121">
        <f>IF(AND(W17=0,V17=0),0,IF(OR(AND(W17&gt;0,V17&lt;=0),AND(W17&lt;0,V17&gt;=0)),"nm",IF(AND(W17&lt;0,V17&lt;0),IF(-(W17/V17-1)*100&lt;-100,"(&gt;100)",-(W17/V17-1)*100),IF((W17/V17-1)*100&gt;100,"&gt;100",(W17/V17-1)*100))))</f>
        <v>-3.048435592867138</v>
      </c>
      <c r="Y17" s="121">
        <f>IF(AND(W17=0,S17=0),0,IF(OR(AND(W17&gt;0,S17&lt;=0),AND(W17&lt;0,S17&gt;=0)),"nm",IF(AND(W17&lt;0,S17&lt;0),IF(-(W17/S17-1)*100&lt;-100,"(&gt;100)",-(W17/S17-1)*100),IF((W17/S17-1)*100&gt;100,"&gt;100",(W17/S17-1)*100))))</f>
        <v>4.8485238723801505</v>
      </c>
      <c r="AA17" s="121">
        <v>31061</v>
      </c>
      <c r="AB17" s="122">
        <f>W17</f>
        <v>32567</v>
      </c>
      <c r="AC17" s="121">
        <f>IF(AND(AB17=0,AA17=0),0,IF(OR(AND(AB17&gt;0,AA17&lt;=0),AND(AB17&lt;0,AA17&gt;=0)),"nm",IF(AND(AB17&lt;0,AA17&lt;0),IF(-(AB17/AA17-1)*100&lt;-100,"(&gt;100)",-(AB17/AA17-1)*100),IF((AB17/AA17-1)*100&gt;100,"&gt;100",(AB17/AA17-1)*100))))</f>
        <v>4.8485238723801505</v>
      </c>
    </row>
    <row r="18" spans="3:28" ht="14.25">
      <c r="C18" s="20"/>
      <c r="D18" s="121"/>
      <c r="W18" s="407"/>
      <c r="AA18" s="167"/>
      <c r="AB18" s="407"/>
    </row>
    <row r="19" spans="4:28" ht="14.25">
      <c r="D19" s="121"/>
      <c r="W19" s="407"/>
      <c r="AB19" s="407"/>
    </row>
    <row r="20" spans="23:28" ht="14.25">
      <c r="W20" s="407"/>
      <c r="AB20" s="407"/>
    </row>
    <row r="21" spans="23:28" ht="14.25">
      <c r="W21" s="407"/>
      <c r="AB21" s="407"/>
    </row>
    <row r="22" spans="23:28" ht="14.25">
      <c r="W22" s="407"/>
      <c r="AB22" s="407"/>
    </row>
    <row r="23" ht="14.25">
      <c r="W23" s="407"/>
    </row>
    <row r="24" ht="14.25">
      <c r="W24" s="407"/>
    </row>
    <row r="25" ht="14.25">
      <c r="W25" s="40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72" r:id="rId1"/>
  <headerFooter alignWithMargins="0">
    <oddFooter>&amp;L&amp;Z&amp;F&amp;A&amp;R&amp;D&amp;T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C32"/>
  <sheetViews>
    <sheetView zoomScale="80" zoomScaleNormal="80" zoomScalePageLayoutView="0" workbookViewId="0" topLeftCell="A1">
      <pane xSplit="3" ySplit="2" topLeftCell="D3" activePane="bottomRight" state="frozen"/>
      <selection pane="topLeft" activeCell="AC12" sqref="AC12"/>
      <selection pane="topRight" activeCell="AC12" sqref="AC12"/>
      <selection pane="bottomLeft" activeCell="AC12" sqref="AC12"/>
      <selection pane="bottomRight" activeCell="R1" sqref="R1:R1638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2.28125" style="5" customWidth="1"/>
    <col min="4" max="4" width="7.28125" style="126" hidden="1" customWidth="1" outlineLevel="1"/>
    <col min="5" max="7" width="8.57421875" style="121" hidden="1" customWidth="1" outlineLevel="1"/>
    <col min="8" max="8" width="4.00390625" style="121" hidden="1" customWidth="1" outlineLevel="1"/>
    <col min="9" max="16" width="8.57421875" style="121" hidden="1" customWidth="1" outlineLevel="1"/>
    <col min="17" max="18" width="8.57421875" style="121" hidden="1" customWidth="1" outlineLevel="1" collapsed="1"/>
    <col min="19" max="19" width="8.57421875" style="121" customWidth="1" collapsed="1"/>
    <col min="20" max="22" width="8.57421875" style="121" customWidth="1"/>
    <col min="23" max="23" width="8.57421875" style="122" bestFit="1" customWidth="1"/>
    <col min="24" max="25" width="6.57421875" style="121" bestFit="1" customWidth="1"/>
    <col min="26" max="26" width="4.57421875" style="121" customWidth="1"/>
    <col min="27" max="27" width="8.57421875" style="121" customWidth="1"/>
    <col min="28" max="28" width="8.57421875" style="122" customWidth="1"/>
    <col min="29" max="29" width="8.7109375" style="121" customWidth="1"/>
    <col min="30" max="16384" width="9.140625" style="20" customWidth="1"/>
  </cols>
  <sheetData>
    <row r="1" spans="1:29" s="42" customFormat="1" ht="20.25">
      <c r="A1" s="41" t="s">
        <v>96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14.25" customHeight="1">
      <c r="A3" s="88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408"/>
      <c r="X3" s="17"/>
      <c r="Y3" s="17"/>
      <c r="Z3" s="17"/>
      <c r="AA3" s="17"/>
      <c r="AB3" s="141"/>
      <c r="AC3" s="17"/>
    </row>
    <row r="4" spans="2:29" ht="14.25">
      <c r="B4" s="101" t="s">
        <v>5</v>
      </c>
      <c r="C4" s="20"/>
      <c r="D4" s="121">
        <v>164</v>
      </c>
      <c r="E4" s="121">
        <v>326</v>
      </c>
      <c r="F4" s="121">
        <v>283</v>
      </c>
      <c r="G4" s="121">
        <v>361</v>
      </c>
      <c r="I4" s="121">
        <v>73</v>
      </c>
      <c r="J4" s="121">
        <v>90</v>
      </c>
      <c r="K4" s="121">
        <v>84</v>
      </c>
      <c r="L4" s="121">
        <v>79</v>
      </c>
      <c r="M4" s="121">
        <v>77</v>
      </c>
      <c r="N4" s="121">
        <v>70</v>
      </c>
      <c r="O4" s="121">
        <v>68</v>
      </c>
      <c r="P4" s="121">
        <v>68</v>
      </c>
      <c r="Q4" s="121">
        <v>74</v>
      </c>
      <c r="R4" s="121">
        <v>91</v>
      </c>
      <c r="S4" s="121">
        <v>98</v>
      </c>
      <c r="T4" s="121">
        <v>98</v>
      </c>
      <c r="U4" s="121">
        <v>105</v>
      </c>
      <c r="V4" s="121">
        <v>114</v>
      </c>
      <c r="W4" s="122">
        <v>118</v>
      </c>
      <c r="X4" s="121">
        <f aca="true" t="shared" si="0" ref="X4:X12">IF(AND(W4=0,V4=0),0,IF(OR(AND(W4&gt;0,V4&lt;=0),AND(W4&lt;0,V4&gt;=0)),"nm",IF(AND(W4&lt;0,V4&lt;0),IF(-(W4/V4-1)*100&lt;-100,"(&gt;100)",-(W4/V4-1)*100),IF((W4/V4-1)*100&gt;100,"&gt;100",(W4/V4-1)*100))))</f>
        <v>3.5087719298245723</v>
      </c>
      <c r="Y4" s="121">
        <f aca="true" t="shared" si="1" ref="Y4:Y12">IF(AND(W4=0,S4=0),0,IF(OR(AND(W4&gt;0,S4&lt;=0),AND(W4&lt;0,S4&gt;=0)),"nm",IF(AND(W4&lt;0,S4&lt;0),IF(-(W4/S4-1)*100&lt;-100,"(&gt;100)",-(W4/S4-1)*100),IF((W4/S4-1)*100&gt;100,"&gt;100",(W4/S4-1)*100))))</f>
        <v>20.408163265306122</v>
      </c>
      <c r="AA4" s="121">
        <v>263</v>
      </c>
      <c r="AB4" s="122">
        <v>337</v>
      </c>
      <c r="AC4" s="121">
        <f>IF(AND(AB4=0,AA4=0),0,IF(OR(AND(AB4&gt;0,AA4&lt;=0),AND(AB4&lt;0,AA4&gt;=0)),"nm",IF(AND(AB4&lt;0,AA4&lt;0),IF(-(AB4/AA4-1)*100&lt;-100,"(&gt;100)",-(AB4/AA4-1)*100),IF((AB4/AA4-1)*100&gt;100,"&gt;100",(AB4/AA4-1)*100))))</f>
        <v>28.136882129277563</v>
      </c>
    </row>
    <row r="5" spans="2:29" ht="14.25">
      <c r="B5" s="101" t="s">
        <v>25</v>
      </c>
      <c r="C5" s="20"/>
      <c r="D5" s="121">
        <v>195</v>
      </c>
      <c r="E5" s="121">
        <v>175</v>
      </c>
      <c r="F5" s="121">
        <v>174</v>
      </c>
      <c r="G5" s="121">
        <v>196</v>
      </c>
      <c r="I5" s="121">
        <v>82</v>
      </c>
      <c r="J5" s="121">
        <v>31</v>
      </c>
      <c r="K5" s="121">
        <v>36</v>
      </c>
      <c r="L5" s="121">
        <v>26</v>
      </c>
      <c r="M5" s="121">
        <v>54</v>
      </c>
      <c r="N5" s="121">
        <v>52</v>
      </c>
      <c r="O5" s="121">
        <v>35</v>
      </c>
      <c r="P5" s="121">
        <v>33</v>
      </c>
      <c r="Q5" s="121">
        <v>57</v>
      </c>
      <c r="R5" s="121">
        <v>33</v>
      </c>
      <c r="S5" s="121">
        <v>63</v>
      </c>
      <c r="T5" s="121">
        <v>43</v>
      </c>
      <c r="U5" s="121">
        <v>62</v>
      </c>
      <c r="V5" s="121">
        <v>23</v>
      </c>
      <c r="W5" s="122">
        <v>22</v>
      </c>
      <c r="X5" s="121">
        <f t="shared" si="0"/>
        <v>-4.347826086956519</v>
      </c>
      <c r="Y5" s="121">
        <f t="shared" si="1"/>
        <v>-65.07936507936508</v>
      </c>
      <c r="AA5" s="121">
        <v>153</v>
      </c>
      <c r="AB5" s="122">
        <v>107</v>
      </c>
      <c r="AC5" s="121">
        <f>IF(AND(AB5=0,AA5=0),0,IF(OR(AND(AB5&gt;0,AA5&lt;=0),AND(AB5&lt;0,AA5&gt;=0)),"nm",IF(AND(AB5&lt;0,AA5&lt;0),IF(-(AB5/AA5-1)*100&lt;-100,"(&gt;100)",-(AB5/AA5-1)*100),IF((AB5/AA5-1)*100&gt;100,"&gt;100",(AB5/AA5-1)*100))))</f>
        <v>-30.065359477124186</v>
      </c>
    </row>
    <row r="6" spans="2:29" ht="14.25">
      <c r="B6" s="101" t="s">
        <v>6</v>
      </c>
      <c r="C6" s="20"/>
      <c r="D6" s="121">
        <v>359</v>
      </c>
      <c r="E6" s="121">
        <v>501</v>
      </c>
      <c r="F6" s="121">
        <v>457</v>
      </c>
      <c r="G6" s="121">
        <v>557</v>
      </c>
      <c r="I6" s="121">
        <v>155</v>
      </c>
      <c r="J6" s="121">
        <v>121</v>
      </c>
      <c r="K6" s="121">
        <v>120</v>
      </c>
      <c r="L6" s="121">
        <v>105</v>
      </c>
      <c r="M6" s="121">
        <v>131</v>
      </c>
      <c r="N6" s="121">
        <v>122</v>
      </c>
      <c r="O6" s="121">
        <v>103</v>
      </c>
      <c r="P6" s="121">
        <v>101</v>
      </c>
      <c r="Q6" s="121">
        <v>131</v>
      </c>
      <c r="R6" s="121">
        <v>124</v>
      </c>
      <c r="S6" s="121">
        <v>161</v>
      </c>
      <c r="T6" s="121">
        <v>141</v>
      </c>
      <c r="U6" s="121">
        <v>167</v>
      </c>
      <c r="V6" s="121">
        <v>137</v>
      </c>
      <c r="W6" s="122">
        <v>140</v>
      </c>
      <c r="X6" s="121">
        <f t="shared" si="0"/>
        <v>2.1897810218978186</v>
      </c>
      <c r="Y6" s="121">
        <f t="shared" si="1"/>
        <v>-13.043478260869568</v>
      </c>
      <c r="AA6" s="121">
        <v>416</v>
      </c>
      <c r="AB6" s="122">
        <v>444</v>
      </c>
      <c r="AC6" s="121">
        <f>IF(AND(AB6=0,AA6=0),0,IF(OR(AND(AB6&gt;0,AA6&lt;=0),AND(AB6&lt;0,AA6&gt;=0)),"nm",IF(AND(AB6&lt;0,AA6&lt;0),IF(-(AB6/AA6-1)*100&lt;-100,"(&gt;100)",-(AB6/AA6-1)*100),IF((AB6/AA6-1)*100&gt;100,"&gt;100",(AB6/AA6-1)*100))))</f>
        <v>6.730769230769229</v>
      </c>
    </row>
    <row r="7" spans="2:29" ht="14.25">
      <c r="B7" s="101" t="s">
        <v>0</v>
      </c>
      <c r="C7" s="20"/>
      <c r="D7" s="121">
        <v>154</v>
      </c>
      <c r="E7" s="121">
        <v>172</v>
      </c>
      <c r="F7" s="121">
        <v>207</v>
      </c>
      <c r="G7" s="121">
        <v>247</v>
      </c>
      <c r="I7" s="121">
        <v>41</v>
      </c>
      <c r="J7" s="121">
        <v>41</v>
      </c>
      <c r="K7" s="121">
        <v>44</v>
      </c>
      <c r="L7" s="121">
        <v>46</v>
      </c>
      <c r="M7" s="121">
        <v>53</v>
      </c>
      <c r="N7" s="121">
        <v>52</v>
      </c>
      <c r="O7" s="121">
        <v>57</v>
      </c>
      <c r="P7" s="121">
        <v>45</v>
      </c>
      <c r="Q7" s="121">
        <v>54</v>
      </c>
      <c r="R7" s="121">
        <v>58</v>
      </c>
      <c r="S7" s="121">
        <v>60</v>
      </c>
      <c r="T7" s="121">
        <v>75</v>
      </c>
      <c r="U7" s="121">
        <v>63</v>
      </c>
      <c r="V7" s="121">
        <v>63</v>
      </c>
      <c r="W7" s="122">
        <v>66</v>
      </c>
      <c r="X7" s="121">
        <f t="shared" si="0"/>
        <v>4.761904761904767</v>
      </c>
      <c r="Y7" s="121">
        <f t="shared" si="1"/>
        <v>10.000000000000009</v>
      </c>
      <c r="AA7" s="121">
        <v>172</v>
      </c>
      <c r="AB7" s="122">
        <v>192</v>
      </c>
      <c r="AC7" s="121">
        <f aca="true" t="shared" si="2" ref="AC7:AC12">IF(AND(AB7=0,AA7=0),0,IF(OR(AND(AB7&gt;0,AA7&lt;=0),AND(AB7&lt;0,AA7&gt;=0)),"nm",IF(AND(AB7&lt;0,AA7&lt;0),IF(-(AB7/AA7-1)*100&lt;-100,"(&gt;100)",-(AB7/AA7-1)*100),IF((AB7/AA7-1)*100&gt;100,"&gt;100",(AB7/AA7-1)*100))))</f>
        <v>11.627906976744185</v>
      </c>
    </row>
    <row r="8" spans="2:29" ht="14.25">
      <c r="B8" s="101" t="s">
        <v>8</v>
      </c>
      <c r="C8" s="20"/>
      <c r="D8" s="121">
        <v>35</v>
      </c>
      <c r="E8" s="121">
        <v>69</v>
      </c>
      <c r="F8" s="121">
        <v>79</v>
      </c>
      <c r="G8" s="121">
        <v>39</v>
      </c>
      <c r="I8" s="121">
        <v>34</v>
      </c>
      <c r="J8" s="121">
        <v>10</v>
      </c>
      <c r="K8" s="121">
        <v>10</v>
      </c>
      <c r="L8" s="121">
        <v>15</v>
      </c>
      <c r="M8" s="121">
        <v>11</v>
      </c>
      <c r="N8" s="121">
        <v>14</v>
      </c>
      <c r="O8" s="121">
        <v>41</v>
      </c>
      <c r="P8" s="121">
        <v>13</v>
      </c>
      <c r="Q8" s="121">
        <v>2</v>
      </c>
      <c r="R8" s="121">
        <v>10</v>
      </c>
      <c r="S8" s="121">
        <v>19</v>
      </c>
      <c r="T8" s="121">
        <v>8</v>
      </c>
      <c r="U8" s="121">
        <v>8</v>
      </c>
      <c r="V8" s="121">
        <v>28</v>
      </c>
      <c r="W8" s="122">
        <v>8</v>
      </c>
      <c r="X8" s="121">
        <f t="shared" si="0"/>
        <v>-71.42857142857143</v>
      </c>
      <c r="Y8" s="121">
        <f t="shared" si="1"/>
        <v>-57.89473684210527</v>
      </c>
      <c r="AA8" s="121">
        <v>31</v>
      </c>
      <c r="AB8" s="122">
        <v>44</v>
      </c>
      <c r="AC8" s="121">
        <f t="shared" si="2"/>
        <v>41.93548387096775</v>
      </c>
    </row>
    <row r="9" spans="2:29" ht="14.25">
      <c r="B9" s="102" t="s">
        <v>70</v>
      </c>
      <c r="C9" s="20"/>
      <c r="D9" s="121">
        <v>40</v>
      </c>
      <c r="E9" s="121">
        <v>33</v>
      </c>
      <c r="F9" s="121">
        <v>72</v>
      </c>
      <c r="G9" s="121">
        <v>85</v>
      </c>
      <c r="I9" s="121">
        <v>14</v>
      </c>
      <c r="J9" s="121">
        <v>6</v>
      </c>
      <c r="K9" s="121">
        <v>16</v>
      </c>
      <c r="L9" s="121">
        <v>-3</v>
      </c>
      <c r="M9" s="121">
        <v>15</v>
      </c>
      <c r="N9" s="121">
        <v>16</v>
      </c>
      <c r="O9" s="121">
        <v>25</v>
      </c>
      <c r="P9" s="121">
        <v>16</v>
      </c>
      <c r="Q9" s="121">
        <v>16</v>
      </c>
      <c r="R9" s="121">
        <v>21</v>
      </c>
      <c r="S9" s="121">
        <v>27</v>
      </c>
      <c r="T9" s="121">
        <v>21</v>
      </c>
      <c r="U9" s="121">
        <v>32</v>
      </c>
      <c r="V9" s="121">
        <v>27</v>
      </c>
      <c r="W9" s="122">
        <v>22</v>
      </c>
      <c r="X9" s="121">
        <f t="shared" si="0"/>
        <v>-18.518518518518523</v>
      </c>
      <c r="Y9" s="121">
        <f t="shared" si="1"/>
        <v>-18.518518518518523</v>
      </c>
      <c r="AA9" s="121">
        <v>64</v>
      </c>
      <c r="AB9" s="122">
        <v>81</v>
      </c>
      <c r="AC9" s="121">
        <f t="shared" si="2"/>
        <v>26.5625</v>
      </c>
    </row>
    <row r="10" spans="2:29" ht="14.25">
      <c r="B10" s="102" t="s">
        <v>9</v>
      </c>
      <c r="C10" s="20"/>
      <c r="D10" s="121">
        <v>210</v>
      </c>
      <c r="E10" s="121">
        <v>293</v>
      </c>
      <c r="F10" s="121">
        <v>243</v>
      </c>
      <c r="G10" s="121">
        <v>356</v>
      </c>
      <c r="I10" s="121">
        <v>94</v>
      </c>
      <c r="J10" s="121">
        <v>76</v>
      </c>
      <c r="K10" s="121">
        <v>82</v>
      </c>
      <c r="L10" s="121">
        <v>41</v>
      </c>
      <c r="M10" s="121">
        <v>82</v>
      </c>
      <c r="N10" s="121">
        <v>72</v>
      </c>
      <c r="O10" s="121">
        <v>30</v>
      </c>
      <c r="P10" s="121">
        <v>59</v>
      </c>
      <c r="Q10" s="121">
        <v>91</v>
      </c>
      <c r="R10" s="121">
        <v>77</v>
      </c>
      <c r="S10" s="121">
        <v>109</v>
      </c>
      <c r="T10" s="121">
        <v>79</v>
      </c>
      <c r="U10" s="121">
        <v>128</v>
      </c>
      <c r="V10" s="121">
        <v>73</v>
      </c>
      <c r="W10" s="122">
        <v>88</v>
      </c>
      <c r="X10" s="121">
        <f t="shared" si="0"/>
        <v>20.547945205479444</v>
      </c>
      <c r="Y10" s="121">
        <f t="shared" si="1"/>
        <v>-19.266055045871553</v>
      </c>
      <c r="AA10" s="121">
        <v>277</v>
      </c>
      <c r="AB10" s="122">
        <v>289</v>
      </c>
      <c r="AC10" s="121">
        <f t="shared" si="2"/>
        <v>4.332129963898912</v>
      </c>
    </row>
    <row r="11" spans="2:29" ht="14.25">
      <c r="B11" s="102" t="s">
        <v>71</v>
      </c>
      <c r="C11" s="20"/>
      <c r="D11" s="121">
        <v>58</v>
      </c>
      <c r="E11" s="121">
        <v>67</v>
      </c>
      <c r="F11" s="121">
        <v>40</v>
      </c>
      <c r="G11" s="121">
        <v>70</v>
      </c>
      <c r="I11" s="121">
        <v>31</v>
      </c>
      <c r="J11" s="121">
        <v>18</v>
      </c>
      <c r="K11" s="121">
        <v>12</v>
      </c>
      <c r="L11" s="121">
        <v>6</v>
      </c>
      <c r="M11" s="121">
        <v>20</v>
      </c>
      <c r="N11" s="121">
        <v>17</v>
      </c>
      <c r="O11" s="121">
        <v>-4</v>
      </c>
      <c r="P11" s="121">
        <v>7</v>
      </c>
      <c r="Q11" s="121">
        <v>16</v>
      </c>
      <c r="R11" s="121">
        <v>15</v>
      </c>
      <c r="S11" s="121">
        <v>21</v>
      </c>
      <c r="T11" s="121">
        <v>18</v>
      </c>
      <c r="U11" s="121">
        <v>32</v>
      </c>
      <c r="V11" s="121">
        <v>14</v>
      </c>
      <c r="W11" s="122">
        <v>18</v>
      </c>
      <c r="X11" s="121">
        <f t="shared" si="0"/>
        <v>28.57142857142858</v>
      </c>
      <c r="Y11" s="121">
        <f t="shared" si="1"/>
        <v>-14.28571428571429</v>
      </c>
      <c r="AA11" s="121">
        <v>52</v>
      </c>
      <c r="AB11" s="122">
        <v>64</v>
      </c>
      <c r="AC11" s="121">
        <f t="shared" si="2"/>
        <v>23.076923076923084</v>
      </c>
    </row>
    <row r="12" spans="2:29" ht="14.25">
      <c r="B12" s="102" t="s">
        <v>56</v>
      </c>
      <c r="C12" s="20"/>
      <c r="D12" s="121">
        <v>152</v>
      </c>
      <c r="E12" s="121">
        <v>226</v>
      </c>
      <c r="F12" s="121">
        <v>203</v>
      </c>
      <c r="G12" s="121">
        <v>285</v>
      </c>
      <c r="I12" s="121">
        <v>63</v>
      </c>
      <c r="J12" s="121">
        <v>58</v>
      </c>
      <c r="K12" s="121">
        <v>70</v>
      </c>
      <c r="L12" s="121">
        <v>35</v>
      </c>
      <c r="M12" s="121">
        <v>62</v>
      </c>
      <c r="N12" s="121">
        <v>55</v>
      </c>
      <c r="O12" s="121">
        <v>34</v>
      </c>
      <c r="P12" s="121">
        <v>52</v>
      </c>
      <c r="Q12" s="121">
        <v>75</v>
      </c>
      <c r="R12" s="121">
        <v>62</v>
      </c>
      <c r="S12" s="121">
        <v>88</v>
      </c>
      <c r="T12" s="121">
        <v>60</v>
      </c>
      <c r="U12" s="121">
        <v>96</v>
      </c>
      <c r="V12" s="121">
        <v>59</v>
      </c>
      <c r="W12" s="122">
        <v>70</v>
      </c>
      <c r="X12" s="121">
        <f t="shared" si="0"/>
        <v>18.644067796610166</v>
      </c>
      <c r="Y12" s="121">
        <f t="shared" si="1"/>
        <v>-20.45454545454546</v>
      </c>
      <c r="AA12" s="121">
        <v>225</v>
      </c>
      <c r="AB12" s="122">
        <v>225</v>
      </c>
      <c r="AC12" s="121">
        <f t="shared" si="2"/>
        <v>0</v>
      </c>
    </row>
    <row r="13" spans="3:28" ht="14.25">
      <c r="C13" s="20"/>
      <c r="D13" s="121"/>
      <c r="W13" s="407"/>
      <c r="AA13" s="167"/>
      <c r="AB13" s="142"/>
    </row>
    <row r="14" spans="1:29" s="24" customFormat="1" ht="14.25" customHeight="1">
      <c r="A14" s="88" t="s">
        <v>111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408"/>
      <c r="X14" s="17"/>
      <c r="Y14" s="17"/>
      <c r="Z14" s="17"/>
      <c r="AA14" s="171"/>
      <c r="AB14" s="144"/>
      <c r="AC14" s="17"/>
    </row>
    <row r="15" spans="2:29" ht="14.25">
      <c r="B15" s="101" t="s">
        <v>74</v>
      </c>
      <c r="C15" s="20"/>
      <c r="D15" s="121">
        <v>5557</v>
      </c>
      <c r="E15" s="121">
        <v>8058</v>
      </c>
      <c r="F15" s="121">
        <v>9121</v>
      </c>
      <c r="G15" s="121">
        <v>10570</v>
      </c>
      <c r="I15" s="121">
        <v>7920</v>
      </c>
      <c r="J15" s="121">
        <v>8437</v>
      </c>
      <c r="K15" s="121">
        <v>8399</v>
      </c>
      <c r="L15" s="121">
        <v>8058</v>
      </c>
      <c r="M15" s="121">
        <v>7483</v>
      </c>
      <c r="N15" s="121">
        <v>8664</v>
      </c>
      <c r="O15" s="121">
        <v>9436</v>
      </c>
      <c r="P15" s="121">
        <v>9121</v>
      </c>
      <c r="Q15" s="121">
        <v>9116</v>
      </c>
      <c r="R15" s="121">
        <v>9586</v>
      </c>
      <c r="S15" s="121">
        <v>10462</v>
      </c>
      <c r="T15" s="121">
        <v>10570</v>
      </c>
      <c r="U15" s="121">
        <v>10336</v>
      </c>
      <c r="V15" s="121">
        <v>10512</v>
      </c>
      <c r="W15" s="122">
        <f>+AB15</f>
        <v>10171</v>
      </c>
      <c r="X15" s="121">
        <f>IF(AND(W15=0,V15=0),0,IF(OR(AND(W15&gt;0,V15&lt;=0),AND(W15&lt;0,V15&gt;=0)),"nm",IF(AND(W15&lt;0,V15&lt;0),IF(-(W15/V15-1)*100&lt;-100,"(&gt;100)",-(W15/V15-1)*100),IF((W15/V15-1)*100&gt;100,"&gt;100",(W15/V15-1)*100))))</f>
        <v>-3.2439117199391188</v>
      </c>
      <c r="Y15" s="121">
        <f>IF(AND(W15=0,S15=0),0,IF(OR(AND(W15&gt;0,S15&lt;=0),AND(W15&lt;0,S15&gt;=0)),"nm",IF(AND(W15&lt;0,S15&lt;0),IF(-(W15/S15-1)*100&lt;-100,"(&gt;100)",-(W15/S15-1)*100),IF((W15/S15-1)*100&gt;100,"&gt;100",(W15/S15-1)*100))))</f>
        <v>-2.781494934047024</v>
      </c>
      <c r="AA15" s="121">
        <v>10462</v>
      </c>
      <c r="AB15" s="122">
        <v>10171</v>
      </c>
      <c r="AC15" s="121">
        <f>IF(AND(AB15=0,AA15=0),0,IF(OR(AND(AB15&gt;0,AA15&lt;=0),AND(AB15&lt;0,AA15&gt;=0)),"nm",IF(AND(AB15&lt;0,AA15&lt;0),IF(-(AB15/AA15-1)*100&lt;-100,"(&gt;100)",-(AB15/AA15-1)*100),IF((AB15/AA15-1)*100&gt;100,"&gt;100",(AB15/AA15-1)*100))))</f>
        <v>-2.781494934047024</v>
      </c>
    </row>
    <row r="16" spans="2:29" ht="14.25">
      <c r="B16" s="101" t="s">
        <v>75</v>
      </c>
      <c r="C16" s="20"/>
      <c r="D16" s="121">
        <v>9889</v>
      </c>
      <c r="E16" s="121">
        <v>12743</v>
      </c>
      <c r="F16" s="121">
        <v>13710</v>
      </c>
      <c r="G16" s="121">
        <v>16224</v>
      </c>
      <c r="I16" s="121">
        <v>12898</v>
      </c>
      <c r="J16" s="121">
        <v>13243</v>
      </c>
      <c r="K16" s="121">
        <v>12676</v>
      </c>
      <c r="L16" s="121">
        <v>12743</v>
      </c>
      <c r="M16" s="121">
        <v>14313</v>
      </c>
      <c r="N16" s="121">
        <v>14344</v>
      </c>
      <c r="O16" s="121">
        <v>14115</v>
      </c>
      <c r="P16" s="121">
        <v>13710</v>
      </c>
      <c r="Q16" s="121">
        <v>14344</v>
      </c>
      <c r="R16" s="121">
        <v>15152</v>
      </c>
      <c r="S16" s="121">
        <v>16411</v>
      </c>
      <c r="T16" s="121">
        <v>16224</v>
      </c>
      <c r="U16" s="121">
        <v>17214</v>
      </c>
      <c r="V16" s="121">
        <v>17430</v>
      </c>
      <c r="W16" s="122">
        <v>17327</v>
      </c>
      <c r="X16" s="121">
        <f>IF(AND(W16=0,V16=0),0,IF(OR(AND(W16&gt;0,V16&lt;=0),AND(W16&lt;0,V16&gt;=0)),"nm",IF(AND(W16&lt;0,V16&lt;0),IF(-(W16/V16-1)*100&lt;-100,"(&gt;100)",-(W16/V16-1)*100),IF((W16/V16-1)*100&gt;100,"&gt;100",(W16/V16-1)*100))))</f>
        <v>-0.5909351692484188</v>
      </c>
      <c r="Y16" s="121">
        <f>IF(AND(W16=0,S16=0),0,IF(OR(AND(W16&gt;0,S16&lt;=0),AND(W16&lt;0,S16&gt;=0)),"nm",IF(AND(W16&lt;0,S16&lt;0),IF(-(W16/S16-1)*100&lt;-100,"(&gt;100)",-(W16/S16-1)*100),IF((W16/S16-1)*100&gt;100,"&gt;100",(W16/S16-1)*100))))</f>
        <v>5.581622082749371</v>
      </c>
      <c r="AA16" s="121">
        <v>16411</v>
      </c>
      <c r="AB16" s="122">
        <f>W16</f>
        <v>17327</v>
      </c>
      <c r="AC16" s="121">
        <f>IF(AND(AB16=0,AA16=0),0,IF(OR(AND(AB16&gt;0,AA16&lt;=0),AND(AB16&lt;0,AA16&gt;=0)),"nm",IF(AND(AB16&lt;0,AA16&lt;0),IF(-(AB16/AA16-1)*100&lt;-100,"(&gt;100)",-(AB16/AA16-1)*100),IF((AB16/AA16-1)*100&gt;100,"&gt;100",(AB16/AA16-1)*100))))</f>
        <v>5.581622082749371</v>
      </c>
    </row>
    <row r="17" spans="2:29" ht="14.25">
      <c r="B17" s="101" t="s">
        <v>10</v>
      </c>
      <c r="C17" s="20"/>
      <c r="D17" s="121">
        <v>9889</v>
      </c>
      <c r="E17" s="121">
        <v>12743</v>
      </c>
      <c r="F17" s="121">
        <v>13710</v>
      </c>
      <c r="G17" s="121">
        <v>16224</v>
      </c>
      <c r="I17" s="121">
        <v>12898</v>
      </c>
      <c r="J17" s="121">
        <v>13243</v>
      </c>
      <c r="K17" s="121">
        <v>12676</v>
      </c>
      <c r="L17" s="121">
        <v>12743</v>
      </c>
      <c r="M17" s="121">
        <v>14313</v>
      </c>
      <c r="N17" s="121">
        <v>14344</v>
      </c>
      <c r="O17" s="121">
        <v>14115</v>
      </c>
      <c r="P17" s="121">
        <v>13710</v>
      </c>
      <c r="Q17" s="121">
        <v>14344</v>
      </c>
      <c r="R17" s="121">
        <v>15152</v>
      </c>
      <c r="S17" s="121">
        <v>16411</v>
      </c>
      <c r="T17" s="121">
        <v>16224</v>
      </c>
      <c r="U17" s="121">
        <v>17214</v>
      </c>
      <c r="V17" s="121">
        <v>17430</v>
      </c>
      <c r="W17" s="122">
        <f>W16</f>
        <v>17327</v>
      </c>
      <c r="X17" s="121">
        <f>IF(AND(W17=0,V17=0),0,IF(OR(AND(W17&gt;0,V17&lt;=0),AND(W17&lt;0,V17&gt;=0)),"nm",IF(AND(W17&lt;0,V17&lt;0),IF(-(W17/V17-1)*100&lt;-100,"(&gt;100)",-(W17/V17-1)*100),IF((W17/V17-1)*100&gt;100,"&gt;100",(W17/V17-1)*100))))</f>
        <v>-0.5909351692484188</v>
      </c>
      <c r="Y17" s="121">
        <f>IF(AND(W17=0,S17=0),0,IF(OR(AND(W17&gt;0,S17&lt;=0),AND(W17&lt;0,S17&gt;=0)),"nm",IF(AND(W17&lt;0,S17&lt;0),IF(-(W17/S17-1)*100&lt;-100,"(&gt;100)",-(W17/S17-1)*100),IF((W17/S17-1)*100&gt;100,"&gt;100",(W17/S17-1)*100))))</f>
        <v>5.581622082749371</v>
      </c>
      <c r="AA17" s="121">
        <v>16411</v>
      </c>
      <c r="AB17" s="122">
        <f>W17</f>
        <v>17327</v>
      </c>
      <c r="AC17" s="121">
        <f>IF(AND(AB17=0,AA17=0),0,IF(OR(AND(AB17&gt;0,AA17&lt;=0),AND(AB17&lt;0,AA17&gt;=0)),"nm",IF(AND(AB17&lt;0,AA17&lt;0),IF(-(AB17/AA17-1)*100&lt;-100,"(&gt;100)",-(AB17/AA17-1)*100),IF((AB17/AA17-1)*100&gt;100,"&gt;100",(AB17/AA17-1)*100))))</f>
        <v>5.581622082749371</v>
      </c>
    </row>
    <row r="18" spans="23:27" ht="14.25">
      <c r="W18" s="407"/>
      <c r="AA18" s="167"/>
    </row>
    <row r="19" spans="4:28" ht="14.25">
      <c r="D19" s="121"/>
      <c r="W19" s="407"/>
      <c r="AB19" s="119"/>
    </row>
    <row r="20" spans="4:23" ht="14.25">
      <c r="D20" s="121"/>
      <c r="W20" s="407"/>
    </row>
    <row r="21" ht="14.25">
      <c r="W21" s="407"/>
    </row>
    <row r="22" ht="14.25">
      <c r="W22" s="407"/>
    </row>
    <row r="23" ht="14.25">
      <c r="W23" s="407"/>
    </row>
    <row r="24" ht="14.25">
      <c r="W24" s="407"/>
    </row>
    <row r="25" ht="14.25">
      <c r="W25" s="407"/>
    </row>
    <row r="26" ht="14.25">
      <c r="W26" s="407"/>
    </row>
    <row r="27" ht="14.25">
      <c r="W27" s="407"/>
    </row>
    <row r="28" ht="14.25">
      <c r="W28" s="407"/>
    </row>
    <row r="29" ht="14.25">
      <c r="W29" s="407"/>
    </row>
    <row r="30" ht="14.25">
      <c r="W30" s="407"/>
    </row>
    <row r="31" ht="14.25">
      <c r="W31" s="407"/>
    </row>
    <row r="32" ht="14.25">
      <c r="W32" s="40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71" r:id="rId1"/>
  <headerFooter alignWithMargins="0">
    <oddFooter>&amp;L&amp;Z&amp;F&amp;A&amp;R&amp;D&amp;T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C24"/>
  <sheetViews>
    <sheetView zoomScale="80" zoomScaleNormal="80" zoomScalePageLayoutView="0" workbookViewId="0" topLeftCell="A1">
      <pane xSplit="3" ySplit="2" topLeftCell="R6" activePane="bottomRight" state="frozen"/>
      <selection pane="topLeft" activeCell="AC12" sqref="AC12"/>
      <selection pane="topRight" activeCell="AC12" sqref="AC12"/>
      <selection pane="bottomLeft" activeCell="AC12" sqref="AC12"/>
      <selection pane="bottomRight" activeCell="R1" sqref="R1:R16384"/>
    </sheetView>
  </sheetViews>
  <sheetFormatPr defaultColWidth="9.140625" defaultRowHeight="12.75" outlineLevelCol="1"/>
  <cols>
    <col min="1" max="1" width="4.00390625" style="20" customWidth="1"/>
    <col min="2" max="2" width="4.28125" style="20" customWidth="1"/>
    <col min="3" max="3" width="31.7109375" style="5" customWidth="1"/>
    <col min="4" max="4" width="8.57421875" style="126" hidden="1" customWidth="1" outlineLevel="1"/>
    <col min="5" max="7" width="8.57421875" style="121" hidden="1" customWidth="1" outlineLevel="1"/>
    <col min="8" max="8" width="4.00390625" style="121" hidden="1" customWidth="1" outlineLevel="1"/>
    <col min="9" max="16" width="8.57421875" style="121" hidden="1" customWidth="1" outlineLevel="1"/>
    <col min="17" max="18" width="8.57421875" style="121" hidden="1" customWidth="1" outlineLevel="1" collapsed="1"/>
    <col min="19" max="19" width="8.57421875" style="121" customWidth="1" collapsed="1"/>
    <col min="20" max="22" width="8.57421875" style="121" customWidth="1"/>
    <col min="23" max="23" width="9.28125" style="122" customWidth="1"/>
    <col min="24" max="25" width="6.57421875" style="121" bestFit="1" customWidth="1"/>
    <col min="26" max="26" width="3.421875" style="121" customWidth="1"/>
    <col min="27" max="27" width="8.57421875" style="121" customWidth="1"/>
    <col min="28" max="28" width="10.00390625" style="122" customWidth="1"/>
    <col min="29" max="29" width="10.7109375" style="121" customWidth="1"/>
    <col min="30" max="16384" width="9.140625" style="20" customWidth="1"/>
  </cols>
  <sheetData>
    <row r="1" spans="1:29" s="42" customFormat="1" ht="20.25">
      <c r="A1" s="41" t="s">
        <v>80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14.25" customHeight="1">
      <c r="A3" s="88" t="s">
        <v>106</v>
      </c>
      <c r="B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408"/>
      <c r="X3" s="17"/>
      <c r="Y3" s="17"/>
      <c r="Z3" s="17"/>
      <c r="AA3" s="17"/>
      <c r="AB3" s="408"/>
      <c r="AC3" s="17"/>
    </row>
    <row r="4" spans="2:29" ht="14.25">
      <c r="B4" s="101" t="s">
        <v>5</v>
      </c>
      <c r="C4" s="20"/>
      <c r="D4" s="121">
        <v>131</v>
      </c>
      <c r="E4" s="121">
        <v>201</v>
      </c>
      <c r="F4" s="121">
        <v>242</v>
      </c>
      <c r="G4" s="121">
        <v>219</v>
      </c>
      <c r="I4" s="121">
        <v>44</v>
      </c>
      <c r="J4" s="121">
        <v>53</v>
      </c>
      <c r="K4" s="121">
        <v>51</v>
      </c>
      <c r="L4" s="121">
        <v>53</v>
      </c>
      <c r="M4" s="121">
        <v>54</v>
      </c>
      <c r="N4" s="121">
        <v>77</v>
      </c>
      <c r="O4" s="121">
        <v>57</v>
      </c>
      <c r="P4" s="121">
        <v>54</v>
      </c>
      <c r="Q4" s="121">
        <v>54</v>
      </c>
      <c r="R4" s="121">
        <v>57</v>
      </c>
      <c r="S4" s="121">
        <v>57</v>
      </c>
      <c r="T4" s="121">
        <v>51</v>
      </c>
      <c r="U4" s="121">
        <v>54</v>
      </c>
      <c r="V4" s="121">
        <v>58</v>
      </c>
      <c r="W4" s="122">
        <v>63</v>
      </c>
      <c r="X4" s="121">
        <f aca="true" t="shared" si="0" ref="X4:X12">IF(AND(W4=0,V4=0),0,IF(OR(AND(W4&gt;0,V4&lt;=0),AND(W4&lt;0,V4&gt;=0)),"nm",IF(AND(W4&lt;0,V4&lt;0),IF(-(W4/V4-1)*100&lt;-100,"(&gt;100)",-(W4/V4-1)*100),IF((W4/V4-1)*100&gt;100,"&gt;100",(W4/V4-1)*100))))</f>
        <v>8.62068965517242</v>
      </c>
      <c r="Y4" s="121">
        <f aca="true" t="shared" si="1" ref="Y4:Y12">IF(AND(W4=0,S4=0),0,IF(OR(AND(W4&gt;0,S4&lt;=0),AND(W4&lt;0,S4&gt;=0)),"nm",IF(AND(W4&lt;0,S4&lt;0),IF(-(W4/S4-1)*100&lt;-100,"(&gt;100)",-(W4/S4-1)*100),IF((W4/S4-1)*100&gt;100,"&gt;100",(W4/S4-1)*100))))</f>
        <v>10.526315789473696</v>
      </c>
      <c r="AA4" s="121">
        <v>168</v>
      </c>
      <c r="AB4" s="122">
        <v>175</v>
      </c>
      <c r="AC4" s="121">
        <f>IF(AND(AB4=0,AA4=0),0,IF(OR(AND(AB4&gt;0,AA4&lt;=0),AND(AB4&lt;0,AA4&gt;=0)),"nm",IF(AND(AB4&lt;0,AA4&lt;0),IF(-(AB4/AA4-1)*100&lt;-100,"(&gt;100)",-(AB4/AA4-1)*100),IF((AB4/AA4-1)*100&gt;100,"&gt;100",(AB4/AA4-1)*100))))</f>
        <v>4.166666666666674</v>
      </c>
    </row>
    <row r="5" spans="2:29" ht="14.25">
      <c r="B5" s="101" t="s">
        <v>25</v>
      </c>
      <c r="C5" s="20"/>
      <c r="D5" s="121">
        <v>79</v>
      </c>
      <c r="E5" s="121">
        <v>135</v>
      </c>
      <c r="F5" s="121">
        <v>50</v>
      </c>
      <c r="G5" s="121">
        <v>71</v>
      </c>
      <c r="I5" s="121">
        <v>36</v>
      </c>
      <c r="J5" s="121">
        <v>29</v>
      </c>
      <c r="K5" s="121">
        <v>40</v>
      </c>
      <c r="L5" s="121">
        <v>30</v>
      </c>
      <c r="M5" s="121">
        <v>28</v>
      </c>
      <c r="N5" s="121">
        <v>-7</v>
      </c>
      <c r="O5" s="121">
        <v>17</v>
      </c>
      <c r="P5" s="121">
        <v>12</v>
      </c>
      <c r="Q5" s="121">
        <v>27</v>
      </c>
      <c r="R5" s="121">
        <v>10</v>
      </c>
      <c r="S5" s="121">
        <v>3</v>
      </c>
      <c r="T5" s="121">
        <v>31</v>
      </c>
      <c r="U5" s="121">
        <v>33</v>
      </c>
      <c r="V5" s="121">
        <v>12</v>
      </c>
      <c r="W5" s="122">
        <v>10</v>
      </c>
      <c r="X5" s="121">
        <f t="shared" si="0"/>
        <v>-16.666666666666664</v>
      </c>
      <c r="Y5" s="121" t="str">
        <f t="shared" si="1"/>
        <v>&gt;100</v>
      </c>
      <c r="AA5" s="121">
        <v>40</v>
      </c>
      <c r="AB5" s="122">
        <v>55</v>
      </c>
      <c r="AC5" s="121">
        <f>IF(AND(AB5=0,AA5=0),0,IF(OR(AND(AB5&gt;0,AA5&lt;=0),AND(AB5&lt;0,AA5&gt;=0)),"nm",IF(AND(AB5&lt;0,AA5&lt;0),IF(-(AB5/AA5-1)*100&lt;-100,"(&gt;100)",-(AB5/AA5-1)*100),IF((AB5/AA5-1)*100&gt;100,"&gt;100",(AB5/AA5-1)*100))))</f>
        <v>37.5</v>
      </c>
    </row>
    <row r="6" spans="2:29" ht="14.25">
      <c r="B6" s="101" t="s">
        <v>6</v>
      </c>
      <c r="C6" s="20"/>
      <c r="D6" s="121">
        <v>210</v>
      </c>
      <c r="E6" s="121">
        <v>336</v>
      </c>
      <c r="F6" s="121">
        <v>292</v>
      </c>
      <c r="G6" s="121">
        <v>290</v>
      </c>
      <c r="I6" s="121">
        <v>80</v>
      </c>
      <c r="J6" s="121">
        <v>82</v>
      </c>
      <c r="K6" s="121">
        <v>91</v>
      </c>
      <c r="L6" s="121">
        <v>83</v>
      </c>
      <c r="M6" s="121">
        <v>82</v>
      </c>
      <c r="N6" s="121">
        <v>70</v>
      </c>
      <c r="O6" s="121">
        <v>74</v>
      </c>
      <c r="P6" s="121">
        <v>66</v>
      </c>
      <c r="Q6" s="121">
        <v>81</v>
      </c>
      <c r="R6" s="121">
        <v>67</v>
      </c>
      <c r="S6" s="121">
        <v>60</v>
      </c>
      <c r="T6" s="121">
        <v>82</v>
      </c>
      <c r="U6" s="121">
        <v>87</v>
      </c>
      <c r="V6" s="121">
        <v>70</v>
      </c>
      <c r="W6" s="122">
        <v>73</v>
      </c>
      <c r="X6" s="121">
        <f t="shared" si="0"/>
        <v>4.285714285714293</v>
      </c>
      <c r="Y6" s="121">
        <f t="shared" si="1"/>
        <v>21.666666666666657</v>
      </c>
      <c r="AA6" s="121">
        <v>208</v>
      </c>
      <c r="AB6" s="122">
        <v>230</v>
      </c>
      <c r="AC6" s="121">
        <f aca="true" t="shared" si="2" ref="AC6:AC12">IF(AND(AB6=0,AA6=0),0,IF(OR(AND(AB6&gt;0,AA6&lt;=0),AND(AB6&lt;0,AA6&gt;=0)),"nm",IF(AND(AB6&lt;0,AA6&lt;0),IF(-(AB6/AA6-1)*100&lt;-100,"(&gt;100)",-(AB6/AA6-1)*100),IF((AB6/AA6-1)*100&gt;100,"&gt;100",(AB6/AA6-1)*100))))</f>
        <v>10.576923076923084</v>
      </c>
    </row>
    <row r="7" spans="2:29" ht="14.25">
      <c r="B7" s="101" t="s">
        <v>0</v>
      </c>
      <c r="C7" s="20"/>
      <c r="D7" s="121">
        <v>63</v>
      </c>
      <c r="E7" s="121">
        <v>50</v>
      </c>
      <c r="F7" s="121">
        <v>62</v>
      </c>
      <c r="G7" s="121">
        <v>65</v>
      </c>
      <c r="I7" s="121">
        <v>12</v>
      </c>
      <c r="J7" s="121">
        <v>16</v>
      </c>
      <c r="K7" s="121">
        <v>13</v>
      </c>
      <c r="L7" s="121">
        <v>9</v>
      </c>
      <c r="M7" s="121">
        <v>14</v>
      </c>
      <c r="N7" s="121">
        <v>15</v>
      </c>
      <c r="O7" s="121">
        <v>18</v>
      </c>
      <c r="P7" s="121">
        <v>15</v>
      </c>
      <c r="Q7" s="121">
        <v>15</v>
      </c>
      <c r="R7" s="121">
        <v>16</v>
      </c>
      <c r="S7" s="121">
        <v>16</v>
      </c>
      <c r="T7" s="121">
        <v>18</v>
      </c>
      <c r="U7" s="121">
        <v>18</v>
      </c>
      <c r="V7" s="121">
        <v>19</v>
      </c>
      <c r="W7" s="122">
        <v>16</v>
      </c>
      <c r="X7" s="121">
        <f t="shared" si="0"/>
        <v>-15.789473684210531</v>
      </c>
      <c r="Y7" s="121">
        <f t="shared" si="1"/>
        <v>0</v>
      </c>
      <c r="AA7" s="121">
        <v>47</v>
      </c>
      <c r="AB7" s="122">
        <v>53</v>
      </c>
      <c r="AC7" s="121">
        <f t="shared" si="2"/>
        <v>12.765957446808507</v>
      </c>
    </row>
    <row r="8" spans="2:29" ht="14.25">
      <c r="B8" s="101" t="s">
        <v>8</v>
      </c>
      <c r="C8" s="20"/>
      <c r="D8" s="121">
        <v>21</v>
      </c>
      <c r="E8" s="121">
        <v>142</v>
      </c>
      <c r="F8" s="121">
        <v>55</v>
      </c>
      <c r="G8" s="121">
        <v>42</v>
      </c>
      <c r="I8" s="121">
        <v>54</v>
      </c>
      <c r="J8" s="121">
        <v>0</v>
      </c>
      <c r="K8" s="121">
        <v>0</v>
      </c>
      <c r="L8" s="121">
        <v>88</v>
      </c>
      <c r="M8" s="121">
        <v>53</v>
      </c>
      <c r="N8" s="121">
        <v>-8</v>
      </c>
      <c r="O8" s="121">
        <v>0</v>
      </c>
      <c r="P8" s="121">
        <v>10</v>
      </c>
      <c r="Q8" s="121">
        <v>3</v>
      </c>
      <c r="R8" s="121">
        <v>8</v>
      </c>
      <c r="S8" s="121">
        <v>23</v>
      </c>
      <c r="T8" s="121">
        <v>8</v>
      </c>
      <c r="U8" s="121">
        <v>10</v>
      </c>
      <c r="V8" s="121">
        <v>-10</v>
      </c>
      <c r="W8" s="122">
        <v>-10</v>
      </c>
      <c r="X8" s="121">
        <f t="shared" si="0"/>
        <v>0</v>
      </c>
      <c r="Y8" s="121" t="str">
        <f t="shared" si="1"/>
        <v>nm</v>
      </c>
      <c r="AA8" s="121">
        <v>34</v>
      </c>
      <c r="AB8" s="122">
        <v>-10</v>
      </c>
      <c r="AC8" s="121" t="str">
        <f t="shared" si="2"/>
        <v>nm</v>
      </c>
    </row>
    <row r="9" spans="2:29" ht="14.25">
      <c r="B9" s="102" t="s">
        <v>70</v>
      </c>
      <c r="C9" s="20"/>
      <c r="D9" s="121">
        <v>0</v>
      </c>
      <c r="E9" s="121">
        <v>0</v>
      </c>
      <c r="F9" s="121">
        <v>0</v>
      </c>
      <c r="G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2">
        <v>0</v>
      </c>
      <c r="X9" s="121">
        <f t="shared" si="0"/>
        <v>0</v>
      </c>
      <c r="Y9" s="121">
        <f t="shared" si="1"/>
        <v>0</v>
      </c>
      <c r="AA9" s="121">
        <v>0</v>
      </c>
      <c r="AB9" s="122">
        <v>0</v>
      </c>
      <c r="AC9" s="121">
        <f t="shared" si="2"/>
        <v>0</v>
      </c>
    </row>
    <row r="10" spans="2:29" ht="14.25">
      <c r="B10" s="102" t="s">
        <v>9</v>
      </c>
      <c r="C10" s="20"/>
      <c r="D10" s="121">
        <v>126</v>
      </c>
      <c r="E10" s="121">
        <v>144</v>
      </c>
      <c r="F10" s="121">
        <v>175</v>
      </c>
      <c r="G10" s="121">
        <v>183</v>
      </c>
      <c r="I10" s="121">
        <v>14</v>
      </c>
      <c r="J10" s="121">
        <v>66</v>
      </c>
      <c r="K10" s="121">
        <v>78</v>
      </c>
      <c r="L10" s="121">
        <v>-14</v>
      </c>
      <c r="M10" s="121">
        <v>15</v>
      </c>
      <c r="N10" s="121">
        <v>63</v>
      </c>
      <c r="O10" s="121">
        <v>56</v>
      </c>
      <c r="P10" s="121">
        <v>41</v>
      </c>
      <c r="Q10" s="121">
        <v>63</v>
      </c>
      <c r="R10" s="121">
        <v>43</v>
      </c>
      <c r="S10" s="121">
        <v>21</v>
      </c>
      <c r="T10" s="121">
        <v>56</v>
      </c>
      <c r="U10" s="121">
        <v>59</v>
      </c>
      <c r="V10" s="121">
        <v>61</v>
      </c>
      <c r="W10" s="122">
        <v>67</v>
      </c>
      <c r="X10" s="121">
        <f t="shared" si="0"/>
        <v>9.836065573770503</v>
      </c>
      <c r="Y10" s="121" t="str">
        <f t="shared" si="1"/>
        <v>&gt;100</v>
      </c>
      <c r="AA10" s="121">
        <v>127</v>
      </c>
      <c r="AB10" s="122">
        <v>187</v>
      </c>
      <c r="AC10" s="121">
        <f t="shared" si="2"/>
        <v>47.24409448818898</v>
      </c>
    </row>
    <row r="11" spans="2:29" ht="14.25">
      <c r="B11" s="102" t="s">
        <v>71</v>
      </c>
      <c r="C11" s="20"/>
      <c r="D11" s="121">
        <v>60</v>
      </c>
      <c r="E11" s="121">
        <v>24</v>
      </c>
      <c r="F11" s="121">
        <v>42</v>
      </c>
      <c r="G11" s="121">
        <v>59</v>
      </c>
      <c r="I11" s="121">
        <v>13</v>
      </c>
      <c r="J11" s="121">
        <v>16</v>
      </c>
      <c r="K11" s="121">
        <v>17</v>
      </c>
      <c r="L11" s="121">
        <v>-22</v>
      </c>
      <c r="M11" s="121">
        <v>4</v>
      </c>
      <c r="N11" s="121">
        <v>15</v>
      </c>
      <c r="O11" s="121">
        <v>8</v>
      </c>
      <c r="P11" s="121">
        <v>15</v>
      </c>
      <c r="Q11" s="121">
        <v>16</v>
      </c>
      <c r="R11" s="121">
        <v>15</v>
      </c>
      <c r="S11" s="121">
        <v>7</v>
      </c>
      <c r="T11" s="121">
        <v>21</v>
      </c>
      <c r="U11" s="121">
        <v>14</v>
      </c>
      <c r="V11" s="121">
        <v>16</v>
      </c>
      <c r="W11" s="122">
        <v>14</v>
      </c>
      <c r="X11" s="121">
        <f t="shared" si="0"/>
        <v>-12.5</v>
      </c>
      <c r="Y11" s="121">
        <f t="shared" si="1"/>
        <v>100</v>
      </c>
      <c r="AA11" s="121">
        <v>38</v>
      </c>
      <c r="AB11" s="122">
        <v>44</v>
      </c>
      <c r="AC11" s="121">
        <f t="shared" si="2"/>
        <v>15.789473684210531</v>
      </c>
    </row>
    <row r="12" spans="2:29" ht="14.25">
      <c r="B12" s="102" t="s">
        <v>56</v>
      </c>
      <c r="C12" s="20"/>
      <c r="D12" s="121">
        <v>66</v>
      </c>
      <c r="E12" s="121">
        <v>120</v>
      </c>
      <c r="F12" s="121">
        <v>133</v>
      </c>
      <c r="G12" s="121">
        <v>124</v>
      </c>
      <c r="I12" s="121">
        <v>1</v>
      </c>
      <c r="J12" s="121">
        <v>50</v>
      </c>
      <c r="K12" s="121">
        <v>61</v>
      </c>
      <c r="L12" s="121">
        <v>8</v>
      </c>
      <c r="M12" s="121">
        <v>11</v>
      </c>
      <c r="N12" s="121">
        <v>48</v>
      </c>
      <c r="O12" s="121">
        <v>48</v>
      </c>
      <c r="P12" s="121">
        <v>26</v>
      </c>
      <c r="Q12" s="121">
        <v>47</v>
      </c>
      <c r="R12" s="121">
        <v>28</v>
      </c>
      <c r="S12" s="121">
        <v>14</v>
      </c>
      <c r="T12" s="121">
        <v>35</v>
      </c>
      <c r="U12" s="121">
        <v>45</v>
      </c>
      <c r="V12" s="121">
        <v>45</v>
      </c>
      <c r="W12" s="122">
        <v>53</v>
      </c>
      <c r="X12" s="121">
        <f t="shared" si="0"/>
        <v>17.777777777777782</v>
      </c>
      <c r="Y12" s="121" t="str">
        <f t="shared" si="1"/>
        <v>&gt;100</v>
      </c>
      <c r="AA12" s="121">
        <v>89</v>
      </c>
      <c r="AB12" s="122">
        <v>143</v>
      </c>
      <c r="AC12" s="121">
        <f t="shared" si="2"/>
        <v>60.67415730337078</v>
      </c>
    </row>
    <row r="13" spans="3:28" ht="14.25">
      <c r="C13" s="20"/>
      <c r="D13" s="121"/>
      <c r="W13" s="407"/>
      <c r="AA13" s="167"/>
      <c r="AB13" s="407"/>
    </row>
    <row r="14" spans="1:29" s="24" customFormat="1" ht="14.25" customHeight="1">
      <c r="A14" s="88" t="s">
        <v>111</v>
      </c>
      <c r="B14" s="3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408"/>
      <c r="X14" s="17"/>
      <c r="Y14" s="17"/>
      <c r="Z14" s="17"/>
      <c r="AA14" s="171"/>
      <c r="AB14" s="408"/>
      <c r="AC14" s="17"/>
    </row>
    <row r="15" spans="2:29" ht="14.25">
      <c r="B15" s="101" t="s">
        <v>74</v>
      </c>
      <c r="C15" s="20"/>
      <c r="D15" s="121">
        <v>6663</v>
      </c>
      <c r="E15" s="121">
        <v>6562</v>
      </c>
      <c r="F15" s="121">
        <v>6041</v>
      </c>
      <c r="G15" s="121">
        <v>6908</v>
      </c>
      <c r="I15" s="121">
        <v>7630</v>
      </c>
      <c r="J15" s="121">
        <v>7254</v>
      </c>
      <c r="K15" s="121">
        <v>6319</v>
      </c>
      <c r="L15" s="121">
        <v>6562</v>
      </c>
      <c r="M15" s="121">
        <v>6983</v>
      </c>
      <c r="N15" s="121">
        <v>6441</v>
      </c>
      <c r="O15" s="121">
        <v>6000</v>
      </c>
      <c r="P15" s="121">
        <v>6041</v>
      </c>
      <c r="Q15" s="121">
        <v>6486</v>
      </c>
      <c r="R15" s="121">
        <v>5947</v>
      </c>
      <c r="S15" s="121">
        <v>6603</v>
      </c>
      <c r="T15" s="121">
        <v>6908</v>
      </c>
      <c r="U15" s="121">
        <v>7653</v>
      </c>
      <c r="V15" s="121">
        <v>7324</v>
      </c>
      <c r="W15" s="122">
        <f>+AB15</f>
        <v>6909</v>
      </c>
      <c r="X15" s="121">
        <f>IF(AND(W15=0,V15=0),0,IF(OR(AND(W15&gt;0,V15&lt;=0),AND(W15&lt;0,V15&gt;=0)),"nm",IF(AND(W15&lt;0,V15&lt;0),IF(-(W15/V15-1)*100&lt;-100,"(&gt;100)",-(W15/V15-1)*100),IF((W15/V15-1)*100&gt;100,"&gt;100",(W15/V15-1)*100))))</f>
        <v>-5.666302566903337</v>
      </c>
      <c r="Y15" s="121">
        <f>IF(AND(W15=0,S15=0),0,IF(OR(AND(W15&gt;0,S15&lt;=0),AND(W15&lt;0,S15&gt;=0)),"nm",IF(AND(W15&lt;0,S15&lt;0),IF(-(W15/S15-1)*100&lt;-100,"(&gt;100)",-(W15/S15-1)*100),IF((W15/S15-1)*100&gt;100,"&gt;100",(W15/S15-1)*100))))</f>
        <v>4.634257155838251</v>
      </c>
      <c r="AA15" s="121">
        <v>6603</v>
      </c>
      <c r="AB15" s="122">
        <v>6909</v>
      </c>
      <c r="AC15" s="121">
        <f>IF(AND(AB15=0,AA15=0),0,IF(OR(AND(AB15&gt;0,AA15&lt;=0),AND(AB15&lt;0,AA15&gt;=0)),"nm",IF(AND(AB15&lt;0,AA15&lt;0),IF(-(AB15/AA15-1)*100&lt;-100,"(&gt;100)",-(AB15/AA15-1)*100),IF((AB15/AA15-1)*100&gt;100,"&gt;100",(AB15/AA15-1)*100))))</f>
        <v>4.634257155838251</v>
      </c>
    </row>
    <row r="16" spans="2:29" ht="14.25">
      <c r="B16" s="101" t="s">
        <v>75</v>
      </c>
      <c r="C16" s="20"/>
      <c r="D16" s="121">
        <v>10168</v>
      </c>
      <c r="E16" s="121">
        <v>12387</v>
      </c>
      <c r="F16" s="121">
        <v>11863</v>
      </c>
      <c r="G16" s="121">
        <v>12669</v>
      </c>
      <c r="I16" s="121">
        <v>12918</v>
      </c>
      <c r="J16" s="121">
        <v>13756</v>
      </c>
      <c r="K16" s="121">
        <v>12841</v>
      </c>
      <c r="L16" s="121">
        <v>12387</v>
      </c>
      <c r="M16" s="121">
        <v>13081</v>
      </c>
      <c r="N16" s="121">
        <v>13119</v>
      </c>
      <c r="O16" s="121">
        <v>11886</v>
      </c>
      <c r="P16" s="121">
        <v>11863</v>
      </c>
      <c r="Q16" s="121">
        <v>12730</v>
      </c>
      <c r="R16" s="121">
        <v>12492</v>
      </c>
      <c r="S16" s="121">
        <v>12668</v>
      </c>
      <c r="T16" s="121">
        <v>12669</v>
      </c>
      <c r="U16" s="121">
        <v>13762</v>
      </c>
      <c r="V16" s="121">
        <v>12492</v>
      </c>
      <c r="W16" s="122">
        <v>12544</v>
      </c>
      <c r="X16" s="121">
        <f>IF(AND(W16=0,V16=0),0,IF(OR(AND(W16&gt;0,V16&lt;=0),AND(W16&lt;0,V16&gt;=0)),"nm",IF(AND(W16&lt;0,V16&lt;0),IF(-(W16/V16-1)*100&lt;-100,"(&gt;100)",-(W16/V16-1)*100),IF((W16/V16-1)*100&gt;100,"&gt;100",(W16/V16-1)*100))))</f>
        <v>0.4162664105027192</v>
      </c>
      <c r="Y16" s="121">
        <f>IF(AND(W16=0,S16=0),0,IF(OR(AND(W16&gt;0,S16&lt;=0),AND(W16&lt;0,S16&gt;=0)),"nm",IF(AND(W16&lt;0,S16&lt;0),IF(-(W16/S16-1)*100&lt;-100,"(&gt;100)",-(W16/S16-1)*100),IF((W16/S16-1)*100&gt;100,"&gt;100",(W16/S16-1)*100))))</f>
        <v>-0.9788443321755658</v>
      </c>
      <c r="AA16" s="121">
        <v>12668</v>
      </c>
      <c r="AB16" s="122">
        <f>W16</f>
        <v>12544</v>
      </c>
      <c r="AC16" s="121">
        <f>IF(AND(AB16=0,AA16=0),0,IF(OR(AND(AB16&gt;0,AA16&lt;=0),AND(AB16&lt;0,AA16&gt;=0)),"nm",IF(AND(AB16&lt;0,AA16&lt;0),IF(-(AB16/AA16-1)*100&lt;-100,"(&gt;100)",-(AB16/AA16-1)*100),IF((AB16/AA16-1)*100&gt;100,"&gt;100",(AB16/AA16-1)*100))))</f>
        <v>-0.9788443321755658</v>
      </c>
    </row>
    <row r="17" spans="2:29" ht="14.25">
      <c r="B17" s="101" t="s">
        <v>10</v>
      </c>
      <c r="C17" s="20"/>
      <c r="D17" s="121">
        <v>10168</v>
      </c>
      <c r="E17" s="121">
        <v>12387</v>
      </c>
      <c r="F17" s="121">
        <v>11863</v>
      </c>
      <c r="G17" s="121">
        <v>12669</v>
      </c>
      <c r="I17" s="121">
        <v>12918</v>
      </c>
      <c r="J17" s="121">
        <v>13756</v>
      </c>
      <c r="K17" s="121">
        <v>12841</v>
      </c>
      <c r="L17" s="121">
        <v>12387</v>
      </c>
      <c r="M17" s="121">
        <v>13081</v>
      </c>
      <c r="N17" s="121">
        <v>13119</v>
      </c>
      <c r="O17" s="121">
        <v>11886</v>
      </c>
      <c r="P17" s="121">
        <v>11863</v>
      </c>
      <c r="Q17" s="121">
        <v>12730</v>
      </c>
      <c r="R17" s="121">
        <v>12492</v>
      </c>
      <c r="S17" s="121">
        <v>12668</v>
      </c>
      <c r="T17" s="121">
        <v>12669</v>
      </c>
      <c r="U17" s="121">
        <v>13762</v>
      </c>
      <c r="V17" s="121">
        <v>12492</v>
      </c>
      <c r="W17" s="122">
        <f>W16</f>
        <v>12544</v>
      </c>
      <c r="X17" s="121">
        <f>IF(AND(W17=0,V17=0),0,IF(OR(AND(W17&gt;0,V17&lt;=0),AND(W17&lt;0,V17&gt;=0)),"nm",IF(AND(W17&lt;0,V17&lt;0),IF(-(W17/V17-1)*100&lt;-100,"(&gt;100)",-(W17/V17-1)*100),IF((W17/V17-1)*100&gt;100,"&gt;100",(W17/V17-1)*100))))</f>
        <v>0.4162664105027192</v>
      </c>
      <c r="Y17" s="121">
        <f>IF(AND(W17=0,S17=0),0,IF(OR(AND(W17&gt;0,S17&lt;=0),AND(W17&lt;0,S17&gt;=0)),"nm",IF(AND(W17&lt;0,S17&lt;0),IF(-(W17/S17-1)*100&lt;-100,"(&gt;100)",-(W17/S17-1)*100),IF((W17/S17-1)*100&gt;100,"&gt;100",(W17/S17-1)*100))))</f>
        <v>-0.9788443321755658</v>
      </c>
      <c r="AA17" s="121">
        <v>12668</v>
      </c>
      <c r="AB17" s="122">
        <f>W17</f>
        <v>12544</v>
      </c>
      <c r="AC17" s="121">
        <f>IF(AND(AB17=0,AA17=0),0,IF(OR(AND(AB17&gt;0,AA17&lt;=0),AND(AB17&lt;0,AA17&gt;=0)),"nm",IF(AND(AB17&lt;0,AA17&lt;0),IF(-(AB17/AA17-1)*100&lt;-100,"(&gt;100)",-(AB17/AA17-1)*100),IF((AB17/AA17-1)*100&gt;100,"&gt;100",(AB17/AA17-1)*100))))</f>
        <v>-0.9788443321755658</v>
      </c>
    </row>
    <row r="18" spans="3:28" ht="14.25">
      <c r="C18" s="20"/>
      <c r="D18" s="121"/>
      <c r="W18" s="407"/>
      <c r="AA18" s="167"/>
      <c r="AB18" s="407"/>
    </row>
    <row r="19" spans="4:28" ht="14.25">
      <c r="D19" s="121"/>
      <c r="W19" s="407"/>
      <c r="AB19" s="407"/>
    </row>
    <row r="20" spans="4:28" ht="14.25">
      <c r="D20" s="121"/>
      <c r="W20" s="407"/>
      <c r="AB20" s="407"/>
    </row>
    <row r="21" ht="14.25">
      <c r="AB21" s="407"/>
    </row>
    <row r="22" ht="14.25">
      <c r="AB22" s="407"/>
    </row>
    <row r="23" ht="14.25">
      <c r="AB23" s="407"/>
    </row>
    <row r="24" ht="14.25">
      <c r="AB24" s="40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portrait" scale="70" r:id="rId1"/>
  <headerFooter alignWithMargins="0">
    <oddFooter>&amp;L&amp;Z&amp;F&amp;A&amp;R&amp;D&amp;T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P25" sqref="P25"/>
      <selection pane="bottomLeft" activeCell="N51" sqref="N51"/>
    </sheetView>
  </sheetViews>
  <sheetFormatPr defaultColWidth="9.140625" defaultRowHeight="12.75"/>
  <cols>
    <col min="1" max="1" width="2.00390625" style="0" customWidth="1"/>
    <col min="2" max="2" width="47.00390625" style="0" customWidth="1"/>
    <col min="3" max="4" width="10.7109375" style="228" customWidth="1"/>
    <col min="5" max="5" width="10.7109375" style="257" customWidth="1"/>
    <col min="6" max="6" width="10.7109375" style="228" customWidth="1"/>
    <col min="7" max="7" width="10.7109375" style="228" hidden="1" customWidth="1"/>
    <col min="8" max="8" width="10.7109375" style="257" customWidth="1"/>
    <col min="9" max="11" width="10.7109375" style="244" customWidth="1"/>
  </cols>
  <sheetData>
    <row r="1" spans="1:18" s="42" customFormat="1" ht="20.25">
      <c r="A1" s="41" t="s">
        <v>332</v>
      </c>
      <c r="D1" s="221"/>
      <c r="E1" s="249"/>
      <c r="F1" s="43"/>
      <c r="G1" s="43"/>
      <c r="H1" s="292"/>
      <c r="I1" s="260"/>
      <c r="J1" s="43"/>
      <c r="K1" s="260"/>
      <c r="L1" s="43"/>
      <c r="M1" s="43"/>
      <c r="N1" s="43"/>
      <c r="O1" s="43"/>
      <c r="P1" s="43"/>
      <c r="Q1" s="43"/>
      <c r="R1" s="43"/>
    </row>
    <row r="2" spans="1:18" s="44" customFormat="1" ht="15">
      <c r="A2" s="505" t="s">
        <v>83</v>
      </c>
      <c r="B2" s="505"/>
      <c r="C2" s="505"/>
      <c r="E2" s="250"/>
      <c r="H2" s="293"/>
      <c r="I2" s="262"/>
      <c r="K2" s="262"/>
      <c r="M2" s="45"/>
      <c r="N2" s="45"/>
      <c r="R2" s="45"/>
    </row>
    <row r="3" spans="1:11" ht="15" thickBot="1">
      <c r="A3" s="80"/>
      <c r="B3" s="80"/>
      <c r="C3" s="108"/>
      <c r="D3" s="108"/>
      <c r="E3" s="251"/>
      <c r="F3" s="108"/>
      <c r="G3" s="108"/>
      <c r="H3" s="294"/>
      <c r="I3" s="67"/>
      <c r="J3" s="67"/>
      <c r="K3" s="67"/>
    </row>
    <row r="4" spans="2:11" s="67" customFormat="1" ht="15.75" customHeight="1" thickTop="1">
      <c r="B4" s="174"/>
      <c r="C4" s="510" t="s">
        <v>408</v>
      </c>
      <c r="D4" s="510" t="s">
        <v>409</v>
      </c>
      <c r="E4" s="252" t="s">
        <v>242</v>
      </c>
      <c r="F4" s="513" t="s">
        <v>389</v>
      </c>
      <c r="G4" s="510" t="s">
        <v>413</v>
      </c>
      <c r="H4" s="295" t="s">
        <v>242</v>
      </c>
      <c r="I4" s="508" t="s">
        <v>410</v>
      </c>
      <c r="J4" s="508" t="s">
        <v>411</v>
      </c>
      <c r="K4" s="287" t="s">
        <v>242</v>
      </c>
    </row>
    <row r="5" spans="2:11" s="67" customFormat="1" ht="15.75" thickBot="1">
      <c r="B5" s="175" t="s">
        <v>241</v>
      </c>
      <c r="C5" s="512"/>
      <c r="D5" s="512"/>
      <c r="E5" s="253" t="s">
        <v>243</v>
      </c>
      <c r="F5" s="512"/>
      <c r="G5" s="511"/>
      <c r="H5" s="296" t="s">
        <v>243</v>
      </c>
      <c r="I5" s="509"/>
      <c r="J5" s="509"/>
      <c r="K5" s="288" t="s">
        <v>243</v>
      </c>
    </row>
    <row r="6" spans="2:11" s="67" customFormat="1" ht="15.75" thickTop="1">
      <c r="B6" s="176"/>
      <c r="C6" s="229"/>
      <c r="D6" s="222"/>
      <c r="E6" s="290"/>
      <c r="F6" s="229"/>
      <c r="G6" s="229"/>
      <c r="H6" s="258"/>
      <c r="I6" s="422"/>
      <c r="J6" s="177"/>
      <c r="K6" s="177"/>
    </row>
    <row r="7" spans="2:11" s="67" customFormat="1" ht="15">
      <c r="B7" s="178" t="s">
        <v>244</v>
      </c>
      <c r="C7" s="415"/>
      <c r="D7" s="107"/>
      <c r="E7" s="290"/>
      <c r="F7" s="107"/>
      <c r="G7" s="470"/>
      <c r="H7" s="290"/>
      <c r="I7" s="423"/>
      <c r="J7" s="289"/>
      <c r="K7" s="289"/>
    </row>
    <row r="8" spans="2:11" s="67" customFormat="1" ht="15">
      <c r="B8" s="168" t="s">
        <v>23</v>
      </c>
      <c r="C8" s="434">
        <f>I8-G8-F8</f>
        <v>1939</v>
      </c>
      <c r="D8" s="328">
        <v>1676</v>
      </c>
      <c r="E8" s="447">
        <f>IF(AND(C8=0,D8=0),0,IF(OR(AND(C8&gt;0,D8&lt;=0),AND(C8&lt;0,D8&gt;=0)),"nm",IF(AND(C8&lt;0,D8&lt;0),IF(-(C8/D8-1)*100&lt;-100,"(&gt;100)",-(C8/D8-1)*100),IF((C8/D8-1)*100&gt;100,"&gt;100",(C8/D8-1)*100))))</f>
        <v>15.692124105011928</v>
      </c>
      <c r="F8" s="448">
        <v>1912</v>
      </c>
      <c r="G8" s="448">
        <v>1870</v>
      </c>
      <c r="H8" s="265">
        <f>IF(AND(C8=0,F8=0),0,IF(OR(AND(C8&gt;0,F8&lt;=0),AND(C8&lt;0,F8&gt;=0)),"nm",IF(AND(C8&lt;0,F8&lt;0),IF(-(C8/F8-1)*100&lt;-100,"(&gt;100)",-(C8/F8-1)*100),IF((C8/F8-1)*100&gt;100,"&gt;100",(C8/F8-1)*100))))</f>
        <v>1.4121338912133963</v>
      </c>
      <c r="I8" s="434">
        <v>5721</v>
      </c>
      <c r="J8" s="328">
        <v>4741</v>
      </c>
      <c r="K8" s="140">
        <f>IF(AND(I8=0,J8=0),0,IF(OR(AND(I8&gt;0,J8&lt;=0),AND(I8&lt;0,J8&gt;=0)),"nm",IF(AND(I8&lt;0,J8&lt;0),IF(-(I8/J8-1)*100&lt;-100,"(&gt;100)",-(I8/J8-1)*100),IF((I8/J8-1)*100&gt;100,"&gt;100",(I8/J8-1)*100))))</f>
        <v>20.670744568656406</v>
      </c>
    </row>
    <row r="9" spans="2:11" s="67" customFormat="1" ht="15.75" thickBot="1">
      <c r="B9" s="168" t="s">
        <v>24</v>
      </c>
      <c r="C9" s="434">
        <f aca="true" t="shared" si="0" ref="C9:C37">I9-G9-F9</f>
        <v>607</v>
      </c>
      <c r="D9" s="327">
        <v>462</v>
      </c>
      <c r="E9" s="450">
        <f aca="true" t="shared" si="1" ref="E9:E15">IF(AND(C9=0,D9=0),0,IF(OR(AND(C9&gt;0,D9&lt;=0),AND(C9&lt;0,D9&gt;=0)),"nm",IF(AND(C9&lt;0,D9&lt;0),IF(-(C9/D9-1)*100&lt;-100,"(&gt;100)",-(C9/D9-1)*100),IF((C9/D9-1)*100&gt;100,"&gt;100",(C9/D9-1)*100))))</f>
        <v>31.38528138528138</v>
      </c>
      <c r="F9" s="451">
        <v>588</v>
      </c>
      <c r="G9" s="451">
        <v>534</v>
      </c>
      <c r="H9" s="345">
        <f aca="true" t="shared" si="2" ref="H9:H15">IF(AND(C9=0,F9=0),0,IF(OR(AND(C9&gt;0,F9&lt;=0),AND(C9&lt;0,F9&gt;=0)),"nm",IF(AND(C9&lt;0,F9&lt;0),IF(-(C9/F9-1)*100&lt;-100,"(&gt;100)",-(C9/F9-1)*100),IF((C9/F9-1)*100&gt;100,"&gt;100",(C9/F9-1)*100))))</f>
        <v>3.2312925170068008</v>
      </c>
      <c r="I9" s="449">
        <v>1729</v>
      </c>
      <c r="J9" s="329">
        <v>1206</v>
      </c>
      <c r="K9" s="347">
        <f aca="true" t="shared" si="3" ref="K9:K17">IF(AND(I9=0,J9=0),0,IF(OR(AND(I9&gt;0,J9&lt;=0),AND(I9&lt;0,J9&gt;=0)),"nm",IF(AND(I9&lt;0,J9&lt;0),IF(-(I9/J9-1)*100&lt;-100,"(&gt;100)",-(I9/J9-1)*100),IF((I9/J9-1)*100&gt;100,"&gt;100",(I9/J9-1)*100))))</f>
        <v>43.3665008291874</v>
      </c>
    </row>
    <row r="10" spans="2:11" s="67" customFormat="1" ht="15">
      <c r="B10" s="168" t="s">
        <v>5</v>
      </c>
      <c r="C10" s="473">
        <f t="shared" si="0"/>
        <v>1332</v>
      </c>
      <c r="D10" s="328">
        <v>1214</v>
      </c>
      <c r="E10" s="447">
        <f t="shared" si="1"/>
        <v>9.71993410214167</v>
      </c>
      <c r="F10" s="448">
        <v>1324</v>
      </c>
      <c r="G10" s="448">
        <v>1336</v>
      </c>
      <c r="H10" s="265">
        <f t="shared" si="2"/>
        <v>0.6042296072507503</v>
      </c>
      <c r="I10" s="434">
        <f>I8-I9</f>
        <v>3992</v>
      </c>
      <c r="J10" s="328">
        <v>3535</v>
      </c>
      <c r="K10" s="254">
        <f t="shared" si="3"/>
        <v>12.927864214992923</v>
      </c>
    </row>
    <row r="11" spans="2:11" s="67" customFormat="1" ht="15">
      <c r="B11" s="168" t="s">
        <v>245</v>
      </c>
      <c r="C11" s="434">
        <f t="shared" si="0"/>
        <v>422</v>
      </c>
      <c r="D11" s="326">
        <v>397</v>
      </c>
      <c r="E11" s="447">
        <f t="shared" si="1"/>
        <v>6.297229219143574</v>
      </c>
      <c r="F11" s="452">
        <v>379</v>
      </c>
      <c r="G11" s="452">
        <v>406</v>
      </c>
      <c r="H11" s="265">
        <f t="shared" si="2"/>
        <v>11.345646437994716</v>
      </c>
      <c r="I11" s="434">
        <v>1207</v>
      </c>
      <c r="J11" s="328">
        <v>1200</v>
      </c>
      <c r="K11" s="254">
        <f t="shared" si="3"/>
        <v>0.5833333333333357</v>
      </c>
    </row>
    <row r="12" spans="2:11" s="67" customFormat="1" ht="15">
      <c r="B12" s="168" t="s">
        <v>326</v>
      </c>
      <c r="C12" s="434">
        <f t="shared" si="0"/>
        <v>137</v>
      </c>
      <c r="D12" s="326">
        <v>138</v>
      </c>
      <c r="E12" s="325">
        <f t="shared" si="1"/>
        <v>-0.7246376811594235</v>
      </c>
      <c r="F12" s="326">
        <v>139</v>
      </c>
      <c r="G12" s="326">
        <v>325</v>
      </c>
      <c r="H12" s="254">
        <f t="shared" si="2"/>
        <v>-1.4388489208633115</v>
      </c>
      <c r="I12" s="146">
        <v>601</v>
      </c>
      <c r="J12" s="326">
        <v>553</v>
      </c>
      <c r="K12" s="254">
        <f t="shared" si="3"/>
        <v>8.679927667269439</v>
      </c>
    </row>
    <row r="13" spans="2:11" s="67" customFormat="1" ht="29.25">
      <c r="B13" s="168" t="s">
        <v>378</v>
      </c>
      <c r="C13" s="231">
        <f t="shared" si="0"/>
        <v>-7</v>
      </c>
      <c r="D13" s="254">
        <v>5</v>
      </c>
      <c r="E13" s="399" t="str">
        <f t="shared" si="1"/>
        <v>nm</v>
      </c>
      <c r="F13" s="254">
        <v>-6</v>
      </c>
      <c r="G13" s="254">
        <v>-33</v>
      </c>
      <c r="H13" s="254">
        <f t="shared" si="2"/>
        <v>-16.666666666666675</v>
      </c>
      <c r="I13" s="387">
        <v>-46</v>
      </c>
      <c r="J13" s="254">
        <v>-6</v>
      </c>
      <c r="K13" s="254" t="str">
        <f t="shared" si="3"/>
        <v>(&gt;100)</v>
      </c>
    </row>
    <row r="14" spans="2:11" s="67" customFormat="1" ht="15">
      <c r="B14" s="168" t="s">
        <v>246</v>
      </c>
      <c r="C14" s="434">
        <f t="shared" si="0"/>
        <v>110</v>
      </c>
      <c r="D14" s="326">
        <v>152</v>
      </c>
      <c r="E14" s="325">
        <f t="shared" si="1"/>
        <v>-27.631578947368418</v>
      </c>
      <c r="F14" s="326">
        <v>97</v>
      </c>
      <c r="G14" s="326">
        <v>109</v>
      </c>
      <c r="H14" s="254">
        <f t="shared" si="2"/>
        <v>13.4020618556701</v>
      </c>
      <c r="I14" s="146">
        <v>316</v>
      </c>
      <c r="J14" s="326">
        <v>318</v>
      </c>
      <c r="K14" s="254">
        <f t="shared" si="3"/>
        <v>-0.6289308176100628</v>
      </c>
    </row>
    <row r="15" spans="2:11" s="67" customFormat="1" ht="15">
      <c r="B15" s="168" t="s">
        <v>26</v>
      </c>
      <c r="C15" s="434">
        <f t="shared" si="0"/>
        <v>10</v>
      </c>
      <c r="D15" s="326">
        <v>62</v>
      </c>
      <c r="E15" s="399">
        <f t="shared" si="1"/>
        <v>-83.87096774193549</v>
      </c>
      <c r="F15" s="326">
        <v>12</v>
      </c>
      <c r="G15" s="326">
        <v>13</v>
      </c>
      <c r="H15" s="254">
        <f t="shared" si="2"/>
        <v>-16.666666666666664</v>
      </c>
      <c r="I15" s="146">
        <v>35</v>
      </c>
      <c r="J15" s="326">
        <v>115</v>
      </c>
      <c r="K15" s="254">
        <f t="shared" si="3"/>
        <v>-69.56521739130434</v>
      </c>
    </row>
    <row r="16" spans="2:11" s="67" customFormat="1" ht="15.75" thickBot="1">
      <c r="B16" s="178"/>
      <c r="C16" s="434"/>
      <c r="D16" s="327"/>
      <c r="E16" s="325"/>
      <c r="F16" s="327"/>
      <c r="G16" s="327"/>
      <c r="H16" s="254"/>
      <c r="I16" s="327"/>
      <c r="J16" s="145"/>
      <c r="K16" s="135"/>
    </row>
    <row r="17" spans="2:11" s="67" customFormat="1" ht="15.75" thickBot="1">
      <c r="B17" s="168" t="s">
        <v>6</v>
      </c>
      <c r="C17" s="440">
        <f t="shared" si="0"/>
        <v>2004</v>
      </c>
      <c r="D17" s="346">
        <v>1968</v>
      </c>
      <c r="E17" s="397">
        <f>IF(AND(C17=0,D17=0),0,IF(OR(AND(C17&gt;0,D17&lt;=0),AND(C17&lt;0,D17&gt;=0)),"nm",IF(AND(C17&lt;0,D17&lt;0),IF(-(C17/D17-1)*100&lt;-100,"(&gt;100)",-(C17/D17-1)*100),IF((C17/D17-1)*100&gt;100,"&gt;100",(C17/D17-1)*100))))</f>
        <v>1.8292682926829285</v>
      </c>
      <c r="F17" s="346">
        <v>1945</v>
      </c>
      <c r="G17" s="346">
        <v>2156</v>
      </c>
      <c r="H17" s="398">
        <f>IF(AND(C17=0,F17=0),0,IF(OR(AND(C17&gt;0,F17&lt;=0),AND(C17&lt;0,F17&gt;=0)),"nm",IF(AND(C17&lt;0,F17&lt;0),IF(-(C17/F17-1)*100&lt;-100,"(&gt;100)",-(C17/F17-1)*100),IF((C17/F17-1)*100&gt;100,"&gt;100",(C17/F17-1)*100))))</f>
        <v>3.0334190231362523</v>
      </c>
      <c r="I17" s="453">
        <f>SUM(I10:I15)</f>
        <v>6105</v>
      </c>
      <c r="J17" s="303">
        <v>5715</v>
      </c>
      <c r="K17" s="271">
        <f t="shared" si="3"/>
        <v>6.824146981627299</v>
      </c>
    </row>
    <row r="18" spans="2:11" s="67" customFormat="1" ht="15">
      <c r="B18" s="168"/>
      <c r="C18" s="434"/>
      <c r="D18" s="326"/>
      <c r="E18" s="325"/>
      <c r="F18" s="326"/>
      <c r="G18" s="326"/>
      <c r="H18" s="254"/>
      <c r="I18" s="326"/>
      <c r="J18" s="326"/>
      <c r="K18" s="254"/>
    </row>
    <row r="19" spans="2:11" s="67" customFormat="1" ht="15">
      <c r="B19" s="178" t="s">
        <v>0</v>
      </c>
      <c r="C19" s="434"/>
      <c r="D19" s="326"/>
      <c r="E19" s="325"/>
      <c r="F19" s="326"/>
      <c r="G19" s="326"/>
      <c r="H19" s="254"/>
      <c r="I19" s="326"/>
      <c r="J19" s="424"/>
      <c r="K19" s="135"/>
    </row>
    <row r="20" spans="2:11" s="67" customFormat="1" ht="15">
      <c r="B20" s="168" t="s">
        <v>247</v>
      </c>
      <c r="C20" s="434">
        <f t="shared" si="0"/>
        <v>482</v>
      </c>
      <c r="D20" s="326">
        <v>444</v>
      </c>
      <c r="E20" s="325">
        <f>IF(AND(C20=0,D20=0),0,IF(OR(AND(C20&gt;0,D20&lt;=0),AND(C20&lt;0,D20&gt;=0)),"nm",IF(AND(C20&lt;0,D20&lt;0),IF(-(C20/D20-1)*100&lt;-100,"(&gt;100)",-(C20/D20-1)*100),IF((C20/D20-1)*100&gt;100,"&gt;100",(C20/D20-1)*100))))</f>
        <v>8.558558558558559</v>
      </c>
      <c r="F20" s="326">
        <v>466</v>
      </c>
      <c r="G20" s="326">
        <v>485</v>
      </c>
      <c r="H20" s="254">
        <f>IF(AND(C20=0,F20=0),0,IF(OR(AND(C20&gt;0,F20&lt;=0),AND(C20&lt;0,F20&gt;=0)),"nm",IF(AND(C20&lt;0,F20&lt;0),IF(-(C20/F20-1)*100&lt;-100,"(&gt;100)",-(C20/F20-1)*100),IF((C20/F20-1)*100&gt;100,"&gt;100",(C20/F20-1)*100))))</f>
        <v>3.433476394849788</v>
      </c>
      <c r="I20" s="434">
        <v>1433</v>
      </c>
      <c r="J20" s="254">
        <v>1272</v>
      </c>
      <c r="K20" s="135">
        <f>IF(AND(I20=0,J20=0),0,IF(OR(AND(I20&gt;0,J20&lt;=0),AND(I20&lt;0,J20&gt;=0)),"nm",IF(AND(I20&lt;0,J20&lt;0),IF(-(I20/J20-1)*100&lt;-100,"(&gt;100)",-(I20/J20-1)*100),IF((I20/J20-1)*100&gt;100,"&gt;100",(I20/J20-1)*100))))</f>
        <v>12.65723270440251</v>
      </c>
    </row>
    <row r="21" spans="2:11" s="67" customFormat="1" ht="15">
      <c r="B21" s="168" t="s">
        <v>249</v>
      </c>
      <c r="C21" s="434">
        <f t="shared" si="0"/>
        <v>419</v>
      </c>
      <c r="D21" s="326">
        <v>403</v>
      </c>
      <c r="E21" s="399">
        <f>IF(AND(C21=0,D21=0),0,IF(OR(AND(C21&gt;0,D21&lt;=0),AND(C21&lt;0,D21&gt;=0)),"nm",IF(AND(C21&lt;0,D21&lt;0),IF(-(C21/D21-1)*100&lt;-100,"(&gt;100)",-(C21/D21-1)*100),IF((C21/D21-1)*100&gt;100,"&gt;100",(C21/D21-1)*100))))</f>
        <v>3.970223325062028</v>
      </c>
      <c r="F21" s="326">
        <v>406</v>
      </c>
      <c r="G21" s="326">
        <v>413</v>
      </c>
      <c r="H21" s="254">
        <f>IF(AND(C21=0,F21=0),0,IF(OR(AND(C21&gt;0,F21&lt;=0),AND(C21&lt;0,F21&gt;=0)),"nm",IF(AND(C21&lt;0,F21&lt;0),IF(-(C21/F21-1)*100&lt;-100,"(&gt;100)",-(C21/F21-1)*100),IF((C21/F21-1)*100&gt;100,"&gt;100",(C21/F21-1)*100))))</f>
        <v>3.2019704433497553</v>
      </c>
      <c r="I21" s="387">
        <v>1238</v>
      </c>
      <c r="J21" s="254">
        <v>1146</v>
      </c>
      <c r="K21" s="135">
        <f>IF(AND(I21=0,J21=0),0,IF(OR(AND(I21&gt;0,J21&lt;=0),AND(I21&lt;0,J21&gt;=0)),"nm",IF(AND(I21&lt;0,J21&lt;0),IF(-(I21/J21-1)*100&lt;-100,"(&gt;100)",-(I21/J21-1)*100),IF((I21/J21-1)*100&gt;100,"&gt;100",(I21/J21-1)*100))))</f>
        <v>8.027923211169274</v>
      </c>
    </row>
    <row r="22" spans="2:11" s="67" customFormat="1" ht="15">
      <c r="B22" s="168" t="s">
        <v>8</v>
      </c>
      <c r="C22" s="434">
        <f t="shared" si="0"/>
        <v>55</v>
      </c>
      <c r="D22" s="326">
        <v>231</v>
      </c>
      <c r="E22" s="399">
        <f>IF(AND(C22=0,D22=0),0,IF(OR(AND(C22&gt;0,D22&lt;=0),AND(C22&lt;0,D22&gt;=0)),"nm",IF(AND(C22&lt;0,D22&lt;0),IF(-(C22/D22-1)*100&lt;-100,"(&gt;100)",-(C22/D22-1)*100),IF((C22/D22-1)*100&gt;100,"&gt;100",(C22/D22-1)*100))))</f>
        <v>-76.19047619047619</v>
      </c>
      <c r="F22" s="326">
        <v>104</v>
      </c>
      <c r="G22" s="326">
        <v>144</v>
      </c>
      <c r="H22" s="254">
        <f>IF(AND(C22=0,F22=0),0,IF(OR(AND(C22&gt;0,F22&lt;=0),AND(C22&lt;0,F22&gt;=0)),"nm",IF(AND(C22&lt;0,F22&lt;0),IF(-(C22/F22-1)*100&lt;-100,"(&gt;100)",-(C22/F22-1)*100),IF((C22/F22-1)*100&gt;100,"&gt;100",(C22/F22-1)*100))))</f>
        <v>-47.11538461538461</v>
      </c>
      <c r="I22" s="146">
        <v>303</v>
      </c>
      <c r="J22" s="254">
        <v>493</v>
      </c>
      <c r="K22" s="135">
        <f>IF(AND(I22=0,J22=0),0,IF(OR(AND(I22&gt;0,J22&lt;=0),AND(I22&lt;0,J22&gt;=0)),"nm",IF(AND(I22&lt;0,J22&lt;0),IF(-(I22/J22-1)*100&lt;-100,"(&gt;100)",-(I22/J22-1)*100),IF((I22/J22-1)*100&gt;100,"&gt;100",(I22/J22-1)*100))))</f>
        <v>-38.5395537525355</v>
      </c>
    </row>
    <row r="23" spans="2:11" s="67" customFormat="1" ht="15.75" thickBot="1">
      <c r="B23" s="168"/>
      <c r="C23" s="434"/>
      <c r="D23" s="327"/>
      <c r="E23" s="325"/>
      <c r="F23" s="327"/>
      <c r="G23" s="327"/>
      <c r="H23" s="254"/>
      <c r="I23" s="327"/>
      <c r="J23" s="327"/>
      <c r="K23" s="254"/>
    </row>
    <row r="24" spans="2:11" s="67" customFormat="1" ht="15.75" thickBot="1">
      <c r="B24" s="168" t="s">
        <v>250</v>
      </c>
      <c r="C24" s="440">
        <f t="shared" si="0"/>
        <v>956</v>
      </c>
      <c r="D24" s="345">
        <f>SUM(D20:D22)</f>
        <v>1078</v>
      </c>
      <c r="E24" s="455">
        <f>IF(AND(C24=0,D24=0),0,IF(OR(AND(C24&gt;0,D24&lt;=0),AND(C24&lt;0,D24&gt;=0)),"nm",IF(AND(C24&lt;0,D24&lt;0),IF(-(C24/D24-1)*100&lt;-100,"(&gt;100)",-(C24/D24-1)*100),IF((C24/D24-1)*100&gt;100,"&gt;100",(C24/D24-1)*100))))</f>
        <v>-11.317254174397029</v>
      </c>
      <c r="F24" s="345">
        <v>976</v>
      </c>
      <c r="G24" s="345">
        <v>1042</v>
      </c>
      <c r="H24" s="398">
        <f>IF(AND(C24=0,F24=0),0,IF(OR(AND(C24&gt;0,F24&lt;=0),AND(C24&lt;0,F24&gt;=0)),"nm",IF(AND(C24&lt;0,F24&lt;0),IF(-(C24/F24-1)*100&lt;-100,"(&gt;100)",-(C24/F24-1)*100),IF((C24/F24-1)*100&gt;100,"&gt;100",(C24/F24-1)*100))))</f>
        <v>-2.049180327868849</v>
      </c>
      <c r="I24" s="454">
        <f>SUM(I20:I22)</f>
        <v>2974</v>
      </c>
      <c r="J24" s="345">
        <v>2911</v>
      </c>
      <c r="K24" s="400">
        <f>IF(AND(I24=0,J24=0),0,IF(OR(AND(I24&gt;0,J24&lt;=0),AND(I24&lt;0,J24&gt;=0)),"nm",IF(AND(I24&lt;0,J24&lt;0),IF(-(I24/J24-1)*100&lt;-100,"(&gt;100)",-(I24/J24-1)*100),IF((I24/J24-1)*100&gt;100,"&gt;100",(I24/J24-1)*100))))</f>
        <v>2.164204740638964</v>
      </c>
    </row>
    <row r="25" spans="2:11" s="67" customFormat="1" ht="15">
      <c r="B25" s="178"/>
      <c r="C25" s="434"/>
      <c r="D25" s="326"/>
      <c r="E25" s="325"/>
      <c r="F25" s="326"/>
      <c r="G25" s="326"/>
      <c r="H25" s="254"/>
      <c r="I25" s="326"/>
      <c r="J25" s="103"/>
      <c r="K25" s="135"/>
    </row>
    <row r="26" spans="2:11" s="67" customFormat="1" ht="15">
      <c r="B26" s="179"/>
      <c r="C26" s="434"/>
      <c r="D26" s="326"/>
      <c r="E26" s="325"/>
      <c r="F26" s="254"/>
      <c r="G26" s="254"/>
      <c r="H26" s="254"/>
      <c r="I26" s="326"/>
      <c r="J26" s="326"/>
      <c r="K26" s="254"/>
    </row>
    <row r="27" spans="2:11" s="67" customFormat="1" ht="15">
      <c r="B27" s="168" t="s">
        <v>358</v>
      </c>
      <c r="C27" s="434">
        <f t="shared" si="0"/>
        <v>1048</v>
      </c>
      <c r="D27" s="326">
        <v>890</v>
      </c>
      <c r="E27" s="325">
        <f>IF(AND(C27=0,D27=0),0,IF(OR(AND(C27&gt;0,D27&lt;=0),AND(C27&lt;0,D27&gt;=0)),"nm",IF(AND(C27&lt;0,D27&lt;0),IF(-(C27/D27-1)*100&lt;-100,"(&gt;100)",-(C27/D27-1)*100),IF((C27/D27-1)*100&gt;100,"&gt;100",(C27/D27-1)*100))))</f>
        <v>17.752808988764034</v>
      </c>
      <c r="F27" s="254">
        <v>969</v>
      </c>
      <c r="G27" s="254">
        <v>1114</v>
      </c>
      <c r="H27" s="254">
        <f>IF(AND(C27=0,F27=0),0,IF(OR(AND(C27&gt;0,F27&lt;=0),AND(C27&lt;0,F27&gt;=0)),"nm",IF(AND(C27&lt;0,F27&lt;0),IF(-(C27/F27-1)*100&lt;-100,"(&gt;100)",-(C27/F27-1)*100),IF((C27/F27-1)*100&gt;100,"&gt;100",(C27/F27-1)*100))))</f>
        <v>8.152734778121772</v>
      </c>
      <c r="I27" s="434">
        <f>I17-I24</f>
        <v>3131</v>
      </c>
      <c r="J27" s="328">
        <v>2804</v>
      </c>
      <c r="K27" s="254">
        <f>IF(AND(I27=0,J27=0),0,IF(OR(AND(I27&gt;0,J27&lt;=0),AND(I27&lt;0,J27&gt;=0)),"nm",IF(AND(I27&lt;0,J27&lt;0),IF(-(I27/J27-1)*100&lt;-100,"(&gt;100)",-(I27/J27-1)*100),IF((I27/J27-1)*100&gt;100,"&gt;100",(I27/J27-1)*100))))</f>
        <v>11.661911554921534</v>
      </c>
    </row>
    <row r="28" spans="2:11" s="67" customFormat="1" ht="15.75" thickBot="1">
      <c r="B28" s="180" t="s">
        <v>70</v>
      </c>
      <c r="C28" s="434">
        <f t="shared" si="0"/>
        <v>28</v>
      </c>
      <c r="D28" s="327">
        <v>37</v>
      </c>
      <c r="E28" s="330">
        <f>IF(AND(C28=0,D28=0),0,IF(OR(AND(C28&gt;0,D28&lt;=0),AND(C28&lt;0,D28&gt;=0)),"nm",IF(AND(C28&lt;0,D28&lt;0),IF(-(C28/D28-1)*100&lt;-100,"(&gt;100)",-(C28/D28-1)*100),IF((C28/D28-1)*100&gt;100,"&gt;100",(C28/D28-1)*100))))</f>
        <v>-24.32432432432432</v>
      </c>
      <c r="F28" s="347">
        <v>36</v>
      </c>
      <c r="G28" s="347">
        <v>39</v>
      </c>
      <c r="H28" s="347">
        <f>IF(AND(C28=0,F28=0),0,IF(OR(AND(C28&gt;0,F28&lt;=0),AND(C28&lt;0,F28&gt;=0)),"nm",IF(AND(C28&lt;0,F28&lt;0),IF(-(C28/F28-1)*100&lt;-100,"(&gt;100)",-(C28/F28-1)*100),IF((C28/F28-1)*100&gt;100,"&gt;100",(C28/F28-1)*100))))</f>
        <v>-22.22222222222222</v>
      </c>
      <c r="I28" s="441">
        <v>103</v>
      </c>
      <c r="J28" s="327">
        <v>92</v>
      </c>
      <c r="K28" s="347">
        <f>IF(AND(I28=0,J28=0),0,IF(OR(AND(I28&gt;0,J28&lt;=0),AND(I28&lt;0,J28&gt;=0)),"nm",IF(AND(I28&lt;0,J28&lt;0),IF(-(I28/J28-1)*100&lt;-100,"(&gt;100)",-(I28/J28-1)*100),IF((I28/J28-1)*100&gt;100,"&gt;100",(I28/J28-1)*100))))</f>
        <v>11.956521739130444</v>
      </c>
    </row>
    <row r="29" spans="2:11" s="67" customFormat="1" ht="15">
      <c r="B29" s="178" t="s">
        <v>359</v>
      </c>
      <c r="C29" s="473">
        <f t="shared" si="0"/>
        <v>1076</v>
      </c>
      <c r="D29" s="254">
        <v>927</v>
      </c>
      <c r="E29" s="325">
        <f>IF(AND(C29=0,D29=0),0,IF(OR(AND(C29&gt;0,D29&lt;=0),AND(C29&lt;0,D29&gt;=0)),"nm",IF(AND(C29&lt;0,D29&lt;0),IF(-(C29/D29-1)*100&lt;-100,"(&gt;100)",-(C29/D29-1)*100),IF((C29/D29-1)*100&gt;100,"&gt;100",(C29/D29-1)*100))))</f>
        <v>16.07335490830637</v>
      </c>
      <c r="F29" s="254">
        <v>1005</v>
      </c>
      <c r="G29" s="254">
        <v>1153</v>
      </c>
      <c r="H29" s="254">
        <f>IF(AND(C29=0,F29=0),0,IF(OR(AND(C29&gt;0,F29&lt;=0),AND(C29&lt;0,F29&gt;=0)),"nm",IF(AND(C29&lt;0,F29&lt;0),IF(-(C29/F29-1)*100&lt;-100,"(&gt;100)",-(C29/F29-1)*100),IF((C29/F29-1)*100&gt;100,"&gt;100",(C29/F29-1)*100))))</f>
        <v>7.064676616915433</v>
      </c>
      <c r="I29" s="387">
        <f>SUM(I27:I28)</f>
        <v>3234</v>
      </c>
      <c r="J29" s="254">
        <v>2896</v>
      </c>
      <c r="K29" s="254">
        <f>IF(AND(I29=0,J29=0),0,IF(OR(AND(I29&gt;0,J29&lt;=0),AND(I29&lt;0,J29&gt;=0)),"nm",IF(AND(I29&lt;0,J29&lt;0),IF(-(I29/J29-1)*100&lt;-100,"(&gt;100)",-(I29/J29-1)*100),IF((I29/J29-1)*100&gt;100,"&gt;100",(I29/J29-1)*100))))</f>
        <v>11.67127071823204</v>
      </c>
    </row>
    <row r="30" spans="2:11" s="67" customFormat="1" ht="15">
      <c r="B30" s="168"/>
      <c r="C30" s="434"/>
      <c r="D30" s="326"/>
      <c r="E30" s="325"/>
      <c r="F30" s="254"/>
      <c r="G30" s="254"/>
      <c r="H30" s="254"/>
      <c r="I30" s="326"/>
      <c r="J30" s="326"/>
      <c r="K30" s="322"/>
    </row>
    <row r="31" spans="2:11" s="67" customFormat="1" ht="15.75" thickBot="1">
      <c r="B31" s="168" t="s">
        <v>71</v>
      </c>
      <c r="C31" s="434">
        <f t="shared" si="0"/>
        <v>165</v>
      </c>
      <c r="D31" s="330">
        <v>113</v>
      </c>
      <c r="E31" s="325">
        <f>IF(AND(C31=0,D31=0),0,IF(OR(AND(C31&gt;0,D31&lt;=0),AND(C31&lt;0,D31&gt;=0)),"nm",IF(AND(C31&lt;0,D31&lt;0),IF(-(C31/D31-1)*100&lt;-100,"(&gt;100)",-(C31/D31-1)*100),IF((C31/D31-1)*100&gt;100,"&gt;100",(C31/D31-1)*100))))</f>
        <v>46.01769911504425</v>
      </c>
      <c r="F31" s="347">
        <v>143</v>
      </c>
      <c r="G31" s="347">
        <v>170</v>
      </c>
      <c r="H31" s="254">
        <f>IF(AND(C31=0,F31=0),0,IF(OR(AND(C31&gt;0,F31&lt;=0),AND(C31&lt;0,F31&gt;=0)),"nm",IF(AND(C31&lt;0,F31&lt;0),IF(-(C31/F31-1)*100&lt;-100,"(&gt;100)",-(C31/F31-1)*100),IF((C31/F31-1)*100&gt;100,"&gt;100",(C31/F31-1)*100))))</f>
        <v>15.384615384615374</v>
      </c>
      <c r="I31" s="441">
        <v>478</v>
      </c>
      <c r="J31" s="327">
        <v>389</v>
      </c>
      <c r="K31" s="254">
        <f>IF(AND(I31=0,J31=0),0,IF(OR(AND(I31&gt;0,J31&lt;=0),AND(I31&lt;0,J31&gt;=0)),"nm",IF(AND(I31&lt;0,J31&lt;0),IF(-(I31/J31-1)*100&lt;-100,"(&gt;100)",-(I31/J31-1)*100),IF((I31/J31-1)*100&gt;100,"&gt;100",(I31/J31-1)*100))))</f>
        <v>22.879177377892024</v>
      </c>
    </row>
    <row r="32" spans="2:11" s="67" customFormat="1" ht="15.75" thickBot="1">
      <c r="B32" s="178" t="s">
        <v>56</v>
      </c>
      <c r="C32" s="440">
        <f t="shared" si="0"/>
        <v>911</v>
      </c>
      <c r="D32" s="344">
        <v>814</v>
      </c>
      <c r="E32" s="348">
        <f>IF(AND(C32=0,D32=0),0,IF(OR(AND(C32&gt;0,D32&lt;=0),AND(C32&lt;0,D32&gt;=0)),"nm",IF(AND(C32&lt;0,D32&lt;0),IF(-(C32/D32-1)*100&lt;-100,"(&gt;100)",-(C32/D32-1)*100),IF((C32/D32-1)*100&gt;100,"&gt;100",(C32/D32-1)*100))))</f>
        <v>11.916461916461918</v>
      </c>
      <c r="F32" s="347">
        <v>862</v>
      </c>
      <c r="G32" s="347">
        <v>983</v>
      </c>
      <c r="H32" s="400">
        <f>IF(AND(C32=0,F32=0),0,IF(OR(AND(C32&gt;0,F32&lt;=0),AND(C32&lt;0,F32&gt;=0)),"nm",IF(AND(C32&lt;0,F32&lt;0),IF(-(C32/F32-1)*100&lt;-100,"(&gt;100)",-(C32/F32-1)*100),IF((C32/F32-1)*100&gt;100,"&gt;100",(C32/F32-1)*100))))</f>
        <v>5.684454756380508</v>
      </c>
      <c r="I32" s="456">
        <f>I29-I31</f>
        <v>2756</v>
      </c>
      <c r="J32" s="344">
        <v>2507</v>
      </c>
      <c r="K32" s="400">
        <f>IF(AND(I32=0,J32=0),0,IF(OR(AND(I32&gt;0,J32&lt;=0),AND(I32&lt;0,J32&gt;=0)),"nm",IF(AND(I32&lt;0,J32&lt;0),IF(-(I32/J32-1)*100&lt;-100,"(&gt;100)",-(I32/J32-1)*100),IF((I32/J32-1)*100&gt;100,"&gt;100",(I32/J32-1)*100))))</f>
        <v>9.932189868368567</v>
      </c>
    </row>
    <row r="33" spans="2:11" s="67" customFormat="1" ht="15">
      <c r="B33" s="168"/>
      <c r="C33" s="434"/>
      <c r="D33" s="326"/>
      <c r="E33" s="325"/>
      <c r="F33" s="254"/>
      <c r="G33" s="254"/>
      <c r="H33" s="254"/>
      <c r="I33" s="326"/>
      <c r="J33" s="103"/>
      <c r="K33" s="322"/>
    </row>
    <row r="34" spans="2:11" s="67" customFormat="1" ht="15">
      <c r="B34" s="168" t="s">
        <v>251</v>
      </c>
      <c r="C34" s="434"/>
      <c r="D34" s="326"/>
      <c r="E34" s="325"/>
      <c r="F34" s="254"/>
      <c r="G34" s="254"/>
      <c r="H34" s="254"/>
      <c r="I34" s="326"/>
      <c r="J34" s="326"/>
      <c r="K34" s="322"/>
    </row>
    <row r="35" spans="2:13" s="67" customFormat="1" ht="15">
      <c r="B35" s="178" t="s">
        <v>252</v>
      </c>
      <c r="C35" s="434">
        <f t="shared" si="0"/>
        <v>856</v>
      </c>
      <c r="D35" s="326">
        <v>762</v>
      </c>
      <c r="E35" s="325">
        <f>IF(AND(C35=0,D35=0),0,IF(OR(AND(C35&gt;0,D35&lt;=0),AND(C35&lt;0,D35&gt;=0)),"nm",IF(AND(C35&lt;0,D35&lt;0),IF(-(C35/D35-1)*100&lt;-100,"(&gt;100)",-(C35/D35-1)*100),IF((C35/D35-1)*100&gt;100,"&gt;100",(C35/D35-1)*100))))</f>
        <v>12.335958005249337</v>
      </c>
      <c r="F35" s="254">
        <v>810</v>
      </c>
      <c r="G35" s="254">
        <v>933</v>
      </c>
      <c r="H35" s="254">
        <f>IF(AND(C35=0,F35=0),0,IF(OR(AND(C35&gt;0,F35&lt;=0),AND(C35&lt;0,F35&gt;=0)),"nm",IF(AND(C35&lt;0,F35&lt;0),IF(-(C35/F35-1)*100&lt;-100,"(&gt;100)",-(C35/F35-1)*100),IF((C35/F35-1)*100&gt;100,"&gt;100",(C35/F35-1)*100))))</f>
        <v>5.679012345679002</v>
      </c>
      <c r="I35" s="387">
        <v>2599</v>
      </c>
      <c r="J35" s="328">
        <v>2304</v>
      </c>
      <c r="K35" s="254">
        <f>IF(AND(I35=0,J35=0),0,IF(OR(AND(I35&gt;0,J35&lt;=0),AND(I35&lt;0,J35&gt;=0)),"nm",IF(AND(I35&lt;0,J35&lt;0),IF(-(I35/J35-1)*100&lt;-100,"(&gt;100)",-(I35/J35-1)*100),IF((I35/J35-1)*100&gt;100,"&gt;100",(I35/J35-1)*100))))</f>
        <v>12.803819444444443</v>
      </c>
      <c r="M35" s="361"/>
    </row>
    <row r="36" spans="2:11" s="67" customFormat="1" ht="15.75" thickBot="1">
      <c r="B36" s="178" t="s">
        <v>362</v>
      </c>
      <c r="C36" s="434">
        <f t="shared" si="0"/>
        <v>55</v>
      </c>
      <c r="D36" s="327">
        <v>52</v>
      </c>
      <c r="E36" s="330">
        <f>IF(AND(C36=0,D36=0),0,IF(OR(AND(C36&gt;0,D36&lt;=0),AND(C36&lt;0,D36&gt;=0)),"nm",IF(AND(C36&lt;0,D36&lt;0),IF(-(C36/D36-1)*100&lt;-100,"(&gt;100)",-(C36/D36-1)*100),IF((C36/D36-1)*100&gt;100,"&gt;100",(C36/D36-1)*100))))</f>
        <v>5.769230769230771</v>
      </c>
      <c r="F36" s="347">
        <v>52</v>
      </c>
      <c r="G36" s="347">
        <v>50</v>
      </c>
      <c r="H36" s="347">
        <f>IF(AND(C36=0,F36=0),0,IF(OR(AND(C36&gt;0,F36&lt;=0),AND(C36&lt;0,F36&gt;=0)),"nm",IF(AND(C36&lt;0,F36&lt;0),IF(-(C36/F36-1)*100&lt;-100,"(&gt;100)",-(C36/F36-1)*100),IF((C36/F36-1)*100&gt;100,"&gt;100",(C36/F36-1)*100))))</f>
        <v>5.769230769230771</v>
      </c>
      <c r="I36" s="441">
        <v>157</v>
      </c>
      <c r="J36" s="327">
        <v>203</v>
      </c>
      <c r="K36" s="347">
        <f>IF(AND(I36=0,J36=0),0,IF(OR(AND(I36&gt;0,J36&lt;=0),AND(I36&lt;0,J36&gt;=0)),"nm",IF(AND(I36&lt;0,J36&lt;0),IF(-(I36/J36-1)*100&lt;-100,"(&gt;100)",-(I36/J36-1)*100),IF((I36/J36-1)*100&gt;100,"&gt;100",(I36/J36-1)*100))))</f>
        <v>-22.66009852216748</v>
      </c>
    </row>
    <row r="37" spans="2:11" s="67" customFormat="1" ht="15.75" thickBot="1">
      <c r="B37" s="181"/>
      <c r="C37" s="440">
        <f t="shared" si="0"/>
        <v>911</v>
      </c>
      <c r="D37" s="327">
        <v>814</v>
      </c>
      <c r="E37" s="330">
        <f>IF(AND(C37=0,D37=0),0,IF(OR(AND(C37&gt;0,D37&lt;=0),AND(C37&lt;0,D37&gt;=0)),"nm",IF(AND(C37&lt;0,D37&lt;0),IF(-(C37/D37-1)*100&lt;-100,"(&gt;100)",-(C37/D37-1)*100),IF((C37/D37-1)*100&gt;100,"&gt;100",(C37/D37-1)*100))))</f>
        <v>11.916461916461918</v>
      </c>
      <c r="F37" s="347">
        <v>862</v>
      </c>
      <c r="G37" s="347">
        <v>983</v>
      </c>
      <c r="H37" s="347">
        <f>IF(AND(C37=0,F37=0),0,IF(OR(AND(C37&gt;0,F37&lt;=0),AND(C37&lt;0,F37&gt;=0)),"nm",IF(AND(C37&lt;0,F37&lt;0),IF(-(C37/F37-1)*100&lt;-100,"(&gt;100)",-(C37/F37-1)*100),IF((C37/F37-1)*100&gt;100,"&gt;100",(C37/F37-1)*100))))</f>
        <v>5.684454756380508</v>
      </c>
      <c r="I37" s="393">
        <f>SUM(I35:I36)</f>
        <v>2756</v>
      </c>
      <c r="J37" s="347">
        <v>2507</v>
      </c>
      <c r="K37" s="347">
        <f>IF(AND(I37=0,J37=0),0,IF(OR(AND(I37&gt;0,J37&lt;=0),AND(I37&lt;0,J37&gt;=0)),"nm",IF(AND(I37&lt;0,J37&lt;0),IF(-(I37/J37-1)*100&lt;-100,"(&gt;100)",-(I37/J37-1)*100),IF((I37/J37-1)*100&gt;100,"&gt;100",(I37/J37-1)*100))))</f>
        <v>9.932189868368567</v>
      </c>
    </row>
    <row r="38" spans="2:11" s="67" customFormat="1" ht="15.75" thickBot="1">
      <c r="B38" s="182"/>
      <c r="C38" s="418"/>
      <c r="D38" s="224"/>
      <c r="E38" s="255"/>
      <c r="F38" s="233"/>
      <c r="G38" s="471"/>
      <c r="H38" s="259"/>
      <c r="I38" s="425"/>
      <c r="J38" s="218"/>
      <c r="K38" s="245"/>
    </row>
    <row r="39" spans="1:11" ht="15" thickTop="1">
      <c r="A39" s="80"/>
      <c r="B39" s="108"/>
      <c r="C39" s="419"/>
      <c r="D39" s="225"/>
      <c r="E39" s="219"/>
      <c r="F39" s="225"/>
      <c r="G39" s="225"/>
      <c r="H39" s="219"/>
      <c r="I39" s="420"/>
      <c r="J39" s="241"/>
      <c r="K39" s="246"/>
    </row>
    <row r="40" spans="1:11" ht="14.25">
      <c r="A40" s="80"/>
      <c r="B40" s="108"/>
      <c r="C40" s="420"/>
      <c r="D40" s="220"/>
      <c r="E40" s="219"/>
      <c r="F40" s="220"/>
      <c r="G40" s="220"/>
      <c r="H40" s="219"/>
      <c r="I40" s="420"/>
      <c r="J40" s="241"/>
      <c r="K40" s="246"/>
    </row>
    <row r="41" spans="1:11" ht="15">
      <c r="A41" s="109" t="s">
        <v>356</v>
      </c>
      <c r="B41" s="108"/>
      <c r="C41" s="420"/>
      <c r="D41" s="220"/>
      <c r="E41" s="219"/>
      <c r="F41" s="220"/>
      <c r="G41" s="220"/>
      <c r="H41" s="219"/>
      <c r="I41" s="420"/>
      <c r="J41" s="241"/>
      <c r="K41" s="246"/>
    </row>
    <row r="42" spans="1:11" ht="15" thickBot="1">
      <c r="A42" s="80"/>
      <c r="B42" s="108"/>
      <c r="C42" s="420"/>
      <c r="D42" s="220"/>
      <c r="E42" s="219"/>
      <c r="F42" s="220"/>
      <c r="G42" s="220"/>
      <c r="H42" s="219"/>
      <c r="I42" s="420"/>
      <c r="J42" s="241"/>
      <c r="K42" s="246"/>
    </row>
    <row r="43" spans="1:11" ht="15.75" customHeight="1" thickTop="1">
      <c r="A43" s="80"/>
      <c r="B43" s="174"/>
      <c r="C43" s="510" t="s">
        <v>408</v>
      </c>
      <c r="D43" s="510" t="s">
        <v>409</v>
      </c>
      <c r="E43" s="252" t="s">
        <v>242</v>
      </c>
      <c r="F43" s="513" t="s">
        <v>389</v>
      </c>
      <c r="G43" s="510" t="s">
        <v>413</v>
      </c>
      <c r="H43" s="295" t="s">
        <v>242</v>
      </c>
      <c r="I43" s="510" t="s">
        <v>410</v>
      </c>
      <c r="J43" s="508" t="s">
        <v>411</v>
      </c>
      <c r="K43" s="287" t="s">
        <v>242</v>
      </c>
    </row>
    <row r="44" spans="1:11" ht="15.75" thickBot="1">
      <c r="A44" s="80"/>
      <c r="B44" s="175" t="s">
        <v>241</v>
      </c>
      <c r="C44" s="512"/>
      <c r="D44" s="512"/>
      <c r="E44" s="253" t="s">
        <v>243</v>
      </c>
      <c r="F44" s="512"/>
      <c r="G44" s="511"/>
      <c r="H44" s="296" t="s">
        <v>243</v>
      </c>
      <c r="I44" s="512"/>
      <c r="J44" s="509"/>
      <c r="K44" s="288" t="s">
        <v>243</v>
      </c>
    </row>
    <row r="45" spans="1:11" ht="15.75" thickTop="1">
      <c r="A45" s="80"/>
      <c r="B45" s="176"/>
      <c r="C45" s="416"/>
      <c r="D45" s="72"/>
      <c r="E45" s="135"/>
      <c r="F45" s="72"/>
      <c r="G45" s="325"/>
      <c r="H45" s="135"/>
      <c r="I45" s="424"/>
      <c r="J45" s="103"/>
      <c r="K45" s="135"/>
    </row>
    <row r="46" spans="1:11" ht="15">
      <c r="A46" s="80"/>
      <c r="B46" s="178" t="s">
        <v>56</v>
      </c>
      <c r="C46" s="231">
        <v>911</v>
      </c>
      <c r="D46" s="325">
        <v>814</v>
      </c>
      <c r="E46" s="140">
        <f>IF(AND(C46=0,D46=0),0,IF(OR(AND(C46&gt;0,D46&lt;=0),AND(C46&lt;0,D46&gt;=0)),"nm",IF(AND(C46&lt;0,D46&lt;0),IF(-(C46/D46-1)*100&lt;-100,"(&gt;100)",-(C46/D46-1)*100),IF((C46/D46-1)*100&gt;100,"&gt;100",(C46/D46-1)*100))))</f>
        <v>11.916461916461918</v>
      </c>
      <c r="F46" s="325">
        <v>862</v>
      </c>
      <c r="G46" s="325">
        <f>G37</f>
        <v>983</v>
      </c>
      <c r="H46" s="140">
        <f>IF(AND(C46=0,F46=0),0,IF(OR(AND(C46&gt;0,F46&lt;=0),AND(C46&lt;0,F46&gt;=0)),"nm",IF(AND(C46&lt;0,F46&lt;0),IF(-(C46/F46-1)*100&lt;-100,"(&gt;100)",-(C46/F46-1)*100),IF((C46/F46-1)*100&gt;100,"&gt;100",(C46/F46-1)*100))))</f>
        <v>5.684454756380508</v>
      </c>
      <c r="I46" s="434">
        <v>2756</v>
      </c>
      <c r="J46" s="136">
        <v>2507</v>
      </c>
      <c r="K46" s="131">
        <f>IF(AND(I46=0,J46=0),0,IF(OR(AND(I46&gt;0,J46&lt;=0),AND(I46&lt;0,J46&gt;=0)),"nm",IF(AND(I46&lt;0,J46&lt;0),IF(-(I46/J46-1)*100&lt;-100,"(&gt;100)",-(I46/J46-1)*100),IF((I46/J46-1)*100&gt;100,"&gt;100",(I46/J46-1)*100))))</f>
        <v>9.932189868368567</v>
      </c>
    </row>
    <row r="47" spans="1:11" ht="15">
      <c r="A47" s="80"/>
      <c r="B47" s="178"/>
      <c r="C47" s="416"/>
      <c r="D47" s="325"/>
      <c r="E47" s="254"/>
      <c r="F47" s="325"/>
      <c r="G47" s="325"/>
      <c r="H47" s="254"/>
      <c r="I47" s="103"/>
      <c r="J47" s="326"/>
      <c r="K47" s="254"/>
    </row>
    <row r="48" spans="1:11" ht="15">
      <c r="A48" s="80"/>
      <c r="B48" s="178" t="s">
        <v>253</v>
      </c>
      <c r="C48" s="416"/>
      <c r="D48" s="72"/>
      <c r="E48" s="135"/>
      <c r="F48" s="72"/>
      <c r="G48" s="325"/>
      <c r="H48" s="135"/>
      <c r="I48" s="103"/>
      <c r="J48" s="103"/>
      <c r="K48" s="135"/>
    </row>
    <row r="49" spans="1:11" ht="29.25">
      <c r="A49" s="80"/>
      <c r="B49" s="168" t="s">
        <v>254</v>
      </c>
      <c r="C49" s="443">
        <f>I49-F49-G49</f>
        <v>-39</v>
      </c>
      <c r="D49" s="325">
        <v>14</v>
      </c>
      <c r="E49" s="140" t="str">
        <f>IF(AND(C49=0,D49=0),0,IF(OR(AND(C49&gt;0,D49&lt;=0),AND(C49&lt;0,D49&gt;=0)),"nm",IF(AND(C49&lt;0,D49&lt;0),IF(-(C49/D49-1)*100&lt;-100,"(&gt;100)",-(C49/D49-1)*100),IF((C49/D49-1)*100&gt;100,"&gt;100",(C49/D49-1)*100))))</f>
        <v>nm</v>
      </c>
      <c r="F49" s="325">
        <v>-22</v>
      </c>
      <c r="G49" s="325">
        <v>-23</v>
      </c>
      <c r="H49" s="140">
        <f>IF(AND(C49=0,F49=0),0,IF(OR(AND(C49&gt;0,F49&lt;=0),AND(C49&lt;0,F49&gt;=0)),"nm",IF(AND(C49&lt;0,F49&lt;0),IF(-(C49/F49-1)*100&lt;-100,"(&gt;100)",-(C49/F49-1)*100),IF((C49/F49-1)*100&gt;100,"&gt;100",(C49/F49-1)*100))))</f>
        <v>-77.27272727272727</v>
      </c>
      <c r="I49" s="435">
        <v>-84</v>
      </c>
      <c r="J49" s="135">
        <v>-25</v>
      </c>
      <c r="K49" s="131" t="str">
        <f aca="true" t="shared" si="4" ref="K49:K61">IF(AND(I49=0,J49=0),0,IF(OR(AND(I49&gt;0,J49&lt;=0),AND(I49&lt;0,J49&gt;=0)),"nm",IF(AND(I49&lt;0,J49&lt;0),IF(-(I49/J49-1)*100&lt;-100,"(&gt;100)",-(I49/J49-1)*100),IF((I49/J49-1)*100&gt;100,"&gt;100",(I49/J49-1)*100))))</f>
        <v>(&gt;100)</v>
      </c>
    </row>
    <row r="50" spans="1:11" ht="29.25">
      <c r="A50" s="80"/>
      <c r="B50" s="168" t="s">
        <v>255</v>
      </c>
      <c r="C50" s="443">
        <f aca="true" t="shared" si="5" ref="C50:C58">I50-F50-G50</f>
        <v>-1</v>
      </c>
      <c r="D50" s="325">
        <v>6</v>
      </c>
      <c r="E50" s="140" t="str">
        <f>IF(AND(C50=0,D50=0),0,IF(OR(AND(C50&gt;0,D50&lt;=0),AND(C50&lt;0,D50&gt;=0)),"nm",IF(AND(C50&lt;0,D50&lt;0),IF(-(C50/D50-1)*100&lt;-100,"(&gt;100)",-(C50/D50-1)*100),IF((C50/D50-1)*100&gt;100,"&gt;100",(C50/D50-1)*100))))</f>
        <v>nm</v>
      </c>
      <c r="F50" s="325">
        <v>-10</v>
      </c>
      <c r="G50" s="325">
        <v>3</v>
      </c>
      <c r="H50" s="140">
        <f>IF(AND(C50=0,F50=0),0,IF(OR(AND(C50&gt;0,F50&lt;=0),AND(C50&lt;0,F50&gt;=0)),"nm",IF(AND(C50&lt;0,F50&lt;0),IF(-(C50/F50-1)*100&lt;-100,"(&gt;100)",-(C50/F50-1)*100),IF((C50/F50-1)*100&gt;100,"&gt;100",(C50/F50-1)*100))))</f>
        <v>90</v>
      </c>
      <c r="I50" s="435">
        <v>-8</v>
      </c>
      <c r="J50" s="135">
        <v>-5</v>
      </c>
      <c r="K50" s="131">
        <f t="shared" si="4"/>
        <v>-60.00000000000001</v>
      </c>
    </row>
    <row r="51" spans="1:11" ht="15">
      <c r="A51" s="80"/>
      <c r="B51" s="168" t="s">
        <v>390</v>
      </c>
      <c r="C51" s="443"/>
      <c r="D51" s="325"/>
      <c r="E51" s="254"/>
      <c r="F51" s="325"/>
      <c r="G51" s="325"/>
      <c r="H51" s="254"/>
      <c r="I51" s="326"/>
      <c r="J51" s="326"/>
      <c r="K51" s="140"/>
    </row>
    <row r="52" spans="1:11" ht="15">
      <c r="A52" s="80"/>
      <c r="B52" s="183" t="s">
        <v>256</v>
      </c>
      <c r="C52" s="443">
        <f>I52-F52-G52</f>
        <v>202</v>
      </c>
      <c r="D52" s="72">
        <v>296</v>
      </c>
      <c r="E52" s="131">
        <f>IF(AND(C52=0,D52=0),0,IF(OR(AND(C52&gt;0,D52&lt;=0),AND(C52&lt;0,D52&gt;=0)),"nm",IF(AND(C52&lt;0,D52&lt;0),IF(-(C52/D52-1)*100&lt;-100,"(&gt;100)",-(C52/D52-1)*100),IF((C52/D52-1)*100&gt;100,"&gt;100",(C52/D52-1)*100))))</f>
        <v>-31.756756756756754</v>
      </c>
      <c r="F52" s="72">
        <v>158</v>
      </c>
      <c r="G52" s="325">
        <v>139</v>
      </c>
      <c r="H52" s="131">
        <f>IF(AND(C52=0,F52=0),0,IF(OR(AND(C52&gt;0,F52&lt;=0),AND(C52&lt;0,F52&gt;=0)),"nm",IF(AND(C52&lt;0,F52&lt;0),IF(-(C52/F52-1)*100&lt;-100,"(&gt;100)",-(C52/F52-1)*100),IF((C52/F52-1)*100&gt;100,"&gt;100",(C52/F52-1)*100))))</f>
        <v>27.848101265822777</v>
      </c>
      <c r="I52" s="231">
        <v>499</v>
      </c>
      <c r="J52" s="326">
        <v>486</v>
      </c>
      <c r="K52" s="140">
        <f t="shared" si="4"/>
        <v>2.6748971193415683</v>
      </c>
    </row>
    <row r="53" spans="1:11" ht="15">
      <c r="A53" s="80"/>
      <c r="B53" s="183" t="s">
        <v>386</v>
      </c>
      <c r="C53" s="443">
        <f t="shared" si="5"/>
        <v>-88</v>
      </c>
      <c r="D53" s="325">
        <v>-158</v>
      </c>
      <c r="E53" s="140">
        <f>IF(AND(C53=0,D53=0),0,IF(OR(AND(C53&gt;0,D53&lt;=0),AND(C53&lt;0,D53&gt;=0)),"nm",IF(AND(C53&lt;0,D53&lt;0),IF(-(C53/D53-1)*100&lt;-100,"(&gt;100)",-(C53/D53-1)*100),IF((C53/D53-1)*100&gt;100,"&gt;100",(C53/D53-1)*100))))</f>
        <v>44.30379746835443</v>
      </c>
      <c r="F53" s="325">
        <v>-64</v>
      </c>
      <c r="G53" s="325">
        <v>-95</v>
      </c>
      <c r="H53" s="140">
        <f>IF(AND(C53=0,F53=0),0,IF(OR(AND(C53&gt;0,F53&lt;=0),AND(C53&lt;0,F53&gt;=0)),"nm",IF(AND(C53&lt;0,F53&lt;0),IF(-(C53/F53-1)*100&lt;-100,"(&gt;100)",-(C53/F53-1)*100),IF((C53/F53-1)*100&gt;100,"&gt;100",(C53/F53-1)*100))))</f>
        <v>-37.5</v>
      </c>
      <c r="I53" s="436">
        <f>-247-I57</f>
        <v>-247</v>
      </c>
      <c r="J53" s="72">
        <v>-302</v>
      </c>
      <c r="K53" s="131">
        <f t="shared" si="4"/>
        <v>18.21192052980133</v>
      </c>
    </row>
    <row r="54" spans="1:11" ht="29.25">
      <c r="A54" s="80"/>
      <c r="B54" s="184" t="s">
        <v>257</v>
      </c>
      <c r="C54" s="443">
        <f t="shared" si="5"/>
        <v>-16</v>
      </c>
      <c r="D54" s="395">
        <v>20</v>
      </c>
      <c r="E54" s="140" t="str">
        <f>IF(AND(C54=0,D54=0),0,IF(OR(AND(C54&gt;0,D54&lt;=0),AND(C54&lt;0,D54&gt;=0)),"nm",IF(AND(C54&lt;0,D54&lt;0),IF(-(C54/D54-1)*100&lt;-100,"(&gt;100)",-(C54/D54-1)*100),IF((C54/D54-1)*100&gt;100,"&gt;100",(C54/D54-1)*100))))</f>
        <v>nm</v>
      </c>
      <c r="F54" s="395">
        <v>-4</v>
      </c>
      <c r="G54" s="395">
        <v>-14</v>
      </c>
      <c r="H54" s="140" t="str">
        <f>IF(AND(C54=0,F54=0),0,IF(OR(AND(C54&gt;0,F54&lt;=0),AND(C54&lt;0,F54&gt;=0)),"nm",IF(AND(C54&lt;0,F54&lt;0),IF(-(C54/F54-1)*100&lt;-100,"(&gt;100)",-(C54/F54-1)*100),IF((C54/F54-1)*100&gt;100,"&gt;100",(C54/F54-1)*100))))</f>
        <v>(&gt;100)</v>
      </c>
      <c r="I54" s="437">
        <f>-37-I58</f>
        <v>-34</v>
      </c>
      <c r="J54" s="269">
        <v>25</v>
      </c>
      <c r="K54" s="131" t="str">
        <f t="shared" si="4"/>
        <v>nm</v>
      </c>
    </row>
    <row r="55" spans="1:11" ht="15">
      <c r="A55" s="80"/>
      <c r="B55" s="168" t="s">
        <v>369</v>
      </c>
      <c r="C55" s="443"/>
      <c r="D55" s="395"/>
      <c r="E55" s="140"/>
      <c r="F55" s="395"/>
      <c r="G55" s="395"/>
      <c r="H55" s="140"/>
      <c r="I55" s="437"/>
      <c r="J55" s="269"/>
      <c r="K55" s="131"/>
    </row>
    <row r="56" spans="1:11" ht="15">
      <c r="A56" s="80"/>
      <c r="B56" s="183" t="s">
        <v>256</v>
      </c>
      <c r="C56" s="443">
        <f t="shared" si="5"/>
        <v>1</v>
      </c>
      <c r="D56" s="395">
        <v>-12</v>
      </c>
      <c r="E56" s="140" t="str">
        <f>IF(AND(C56=0,D56=0),0,IF(OR(AND(C56&gt;0,D56&lt;=0),AND(C56&lt;0,D56&gt;=0)),"nm",IF(AND(C56&lt;0,D56&lt;0),IF(-(C56/D56-1)*100&lt;-100,"(&gt;100)",-(C56/D56-1)*100),IF((C56/D56-1)*100&gt;100,"&gt;100",(C56/D56-1)*100))))</f>
        <v>nm</v>
      </c>
      <c r="F56" s="395">
        <v>-1</v>
      </c>
      <c r="G56" s="395">
        <v>22</v>
      </c>
      <c r="H56" s="140" t="str">
        <f>IF(AND(C56=0,F56=0),0,IF(OR(AND(C56&gt;0,F56&lt;=0),AND(C56&lt;0,F56&gt;=0)),"nm",IF(AND(C56&lt;0,F56&lt;0),IF(-(C56/F56-1)*100&lt;-100,"(&gt;100)",-(C56/F56-1)*100),IF((C56/F56-1)*100&gt;100,"&gt;100",(C56/F56-1)*100))))</f>
        <v>nm</v>
      </c>
      <c r="I56" s="437">
        <v>22</v>
      </c>
      <c r="J56" s="269">
        <v>-12</v>
      </c>
      <c r="K56" s="131" t="str">
        <f t="shared" si="4"/>
        <v>nm</v>
      </c>
    </row>
    <row r="57" spans="1:11" ht="15">
      <c r="A57" s="80"/>
      <c r="B57" s="183" t="s">
        <v>386</v>
      </c>
      <c r="C57" s="443">
        <f t="shared" si="5"/>
        <v>3</v>
      </c>
      <c r="D57" s="339">
        <v>0</v>
      </c>
      <c r="E57" s="140" t="str">
        <f>IF(AND(C57=0,D57=0),0,IF(OR(AND(C57&gt;0,D57&lt;=0),AND(C57&lt;0,D57&gt;=0)),"nm",IF(AND(C57&lt;0,D57&lt;0),IF(-(C57/D57-1)*100&lt;-100,"(&gt;100)",-(C57/D57-1)*100),IF((C57/D57-1)*100&gt;100,"&gt;100",(C57/D57-1)*100))))</f>
        <v>nm</v>
      </c>
      <c r="F57" s="325">
        <v>-3</v>
      </c>
      <c r="G57" s="325">
        <v>0</v>
      </c>
      <c r="H57" s="140" t="str">
        <f>IF(AND(C57=0,F57=0),0,IF(OR(AND(C57&gt;0,F57&lt;=0),AND(C57&lt;0,F57&gt;=0)),"nm",IF(AND(C57&lt;0,F57&lt;0),IF(-(C57/F57-1)*100&lt;-100,"(&gt;100)",-(C57/F57-1)*100),IF((C57/F57-1)*100&gt;100,"&gt;100",(C57/F57-1)*100))))</f>
        <v>nm</v>
      </c>
      <c r="I57" s="501">
        <v>0</v>
      </c>
      <c r="J57" s="438">
        <v>0</v>
      </c>
      <c r="K57" s="131">
        <f>IF(AND(I57=0,J57=0),0,IF(OR(AND(I57&gt;0,J57&lt;=0),AND(I57&lt;0,J57&gt;=0)),"nm",IF(AND(I57&lt;0,J57&lt;0),IF(-(I57/J57-1)*100&lt;-100,"(&gt;100)",-(I57/J57-1)*100),IF((I57/J57-1)*100&gt;100,"&gt;100",(I57/J57-1)*100))))</f>
        <v>0</v>
      </c>
    </row>
    <row r="58" spans="1:11" ht="30" thickBot="1">
      <c r="A58" s="80"/>
      <c r="B58" s="184" t="s">
        <v>257</v>
      </c>
      <c r="C58" s="443">
        <f t="shared" si="5"/>
        <v>-1</v>
      </c>
      <c r="D58" s="330">
        <v>1</v>
      </c>
      <c r="E58" s="345" t="str">
        <f>IF(AND(C58=0,D58=0),0,IF(OR(AND(C58&gt;0,D58&lt;=0),AND(C58&lt;0,D58&gt;=0)),"nm",IF(AND(C58&lt;0,D58&lt;0),IF(-(C58/D58-1)*100&lt;-100,"(&gt;100)",-(C58/D58-1)*100),IF((C58/D58-1)*100&gt;100,"&gt;100",(C58/D58-1)*100))))</f>
        <v>nm</v>
      </c>
      <c r="F58" s="330">
        <v>1</v>
      </c>
      <c r="G58" s="330">
        <v>-3</v>
      </c>
      <c r="H58" s="345" t="str">
        <f>IF(AND(C58=0,F58=0),0,IF(OR(AND(C58&gt;0,F58&lt;=0),AND(C58&lt;0,F58&gt;=0)),"nm",IF(AND(C58&lt;0,F58&lt;0),IF(-(C58/F58-1)*100&lt;-100,"(&gt;100)",-(C58/F58-1)*100),IF((C58/F58-1)*100&gt;100,"&gt;100",(C58/F58-1)*100))))</f>
        <v>nm</v>
      </c>
      <c r="I58" s="439">
        <v>-3</v>
      </c>
      <c r="J58" s="223">
        <v>1</v>
      </c>
      <c r="K58" s="349" t="str">
        <f t="shared" si="4"/>
        <v>nm</v>
      </c>
    </row>
    <row r="59" spans="1:11" ht="15">
      <c r="A59" s="80"/>
      <c r="B59" s="178" t="s">
        <v>258</v>
      </c>
      <c r="C59" s="474">
        <f>SUM(C49:C58)</f>
        <v>61</v>
      </c>
      <c r="D59" s="325">
        <v>167</v>
      </c>
      <c r="E59" s="140">
        <f>IF(AND(C59=0,D59=0),0,IF(OR(AND(C59&gt;0,D59&lt;=0),AND(C59&lt;0,D59&gt;=0)),"nm",IF(AND(C59&lt;0,D59&lt;0),IF(-(C59/D59-1)*100&lt;-100,"(&gt;100)",-(C59/D59-1)*100),IF((C59/D59-1)*100&gt;100,"&gt;100",(C59/D59-1)*100))))</f>
        <v>-63.47305389221557</v>
      </c>
      <c r="F59" s="325">
        <v>55</v>
      </c>
      <c r="G59" s="325">
        <f>SUM(G49:G58)</f>
        <v>29</v>
      </c>
      <c r="H59" s="140">
        <f>IF(AND(C59=0,F59=0),0,IF(OR(AND(C59&gt;0,F59&lt;=0),AND(C59&lt;0,F59&gt;=0)),"nm",IF(AND(C59&lt;0,F59&lt;0),IF(-(C59/F59-1)*100&lt;-100,"(&gt;100)",-(C59/F59-1)*100),IF((C59/F59-1)*100&gt;100,"&gt;100",(C59/F59-1)*100))))</f>
        <v>10.909090909090914</v>
      </c>
      <c r="I59" s="436">
        <f>SUM(I49:I58)</f>
        <v>145</v>
      </c>
      <c r="J59" s="72">
        <v>168</v>
      </c>
      <c r="K59" s="131">
        <f t="shared" si="4"/>
        <v>-13.690476190476186</v>
      </c>
    </row>
    <row r="60" spans="1:11" ht="15.75" thickBot="1">
      <c r="A60" s="80"/>
      <c r="B60" s="168"/>
      <c r="C60" s="416"/>
      <c r="D60" s="325"/>
      <c r="E60" s="347"/>
      <c r="F60" s="325"/>
      <c r="G60" s="325"/>
      <c r="H60" s="347"/>
      <c r="I60" s="424"/>
      <c r="J60" s="326"/>
      <c r="K60" s="347"/>
    </row>
    <row r="61" spans="1:11" ht="16.5" customHeight="1" thickBot="1">
      <c r="A61" s="80"/>
      <c r="B61" s="178" t="s">
        <v>259</v>
      </c>
      <c r="C61" s="444">
        <f>C59+C46</f>
        <v>972</v>
      </c>
      <c r="D61" s="396">
        <v>981</v>
      </c>
      <c r="E61" s="349">
        <f>IF(AND(C61=0,D61=0),0,IF(OR(AND(C61&gt;0,D61&lt;=0),AND(C61&lt;0,D61&gt;=0)),"nm",IF(AND(C61&lt;0,D61&lt;0),IF(-(C61/D61-1)*100&lt;-100,"(&gt;100)",-(C61/D61-1)*100),IF((C61/D61-1)*100&gt;100,"&gt;100",(C61/D61-1)*100))))</f>
        <v>-0.917431192660545</v>
      </c>
      <c r="F61" s="396">
        <v>917</v>
      </c>
      <c r="G61" s="348">
        <f>G59+G46</f>
        <v>1012</v>
      </c>
      <c r="H61" s="349">
        <f>IF(AND(C61=0,F61=0),0,IF(OR(AND(C61&gt;0,F61&lt;=0),AND(C61&lt;0,F61&gt;=0)),"nm",IF(AND(C61&lt;0,F61&lt;0),IF(-(C61/F61-1)*100&lt;-100,"(&gt;100)",-(C61/F61-1)*100),IF((C61/F61-1)*100&gt;100,"&gt;100",(C61/F61-1)*100))))</f>
        <v>5.997818974918201</v>
      </c>
      <c r="I61" s="440">
        <f>I59+I46</f>
        <v>2901</v>
      </c>
      <c r="J61" s="348">
        <v>2675</v>
      </c>
      <c r="K61" s="345">
        <f t="shared" si="4"/>
        <v>8.448598130841113</v>
      </c>
    </row>
    <row r="62" spans="1:11" ht="15">
      <c r="A62" s="80"/>
      <c r="B62" s="168"/>
      <c r="C62" s="416"/>
      <c r="D62" s="72"/>
      <c r="E62" s="135"/>
      <c r="F62" s="72"/>
      <c r="G62" s="325"/>
      <c r="H62" s="135"/>
      <c r="I62" s="424"/>
      <c r="J62" s="103"/>
      <c r="K62" s="135"/>
    </row>
    <row r="63" spans="1:11" ht="15">
      <c r="A63" s="80"/>
      <c r="B63" s="168" t="s">
        <v>251</v>
      </c>
      <c r="C63" s="416"/>
      <c r="D63" s="325"/>
      <c r="E63" s="254"/>
      <c r="F63" s="325"/>
      <c r="G63" s="325"/>
      <c r="H63" s="254"/>
      <c r="I63" s="424"/>
      <c r="J63" s="326"/>
      <c r="K63" s="254"/>
    </row>
    <row r="64" spans="1:11" ht="15">
      <c r="A64" s="80"/>
      <c r="B64" s="178" t="s">
        <v>252</v>
      </c>
      <c r="C64" s="443">
        <f>I64-F64-G64</f>
        <v>917</v>
      </c>
      <c r="D64" s="72">
        <v>926</v>
      </c>
      <c r="E64" s="131">
        <f>IF(AND(C64=0,D64=0),0,IF(OR(AND(C64&gt;0,D64&lt;=0),AND(C64&lt;0,D64&gt;=0)),"nm",IF(AND(C64&lt;0,D64&lt;0),IF(-(C64/D64-1)*100&lt;-100,"(&gt;100)",-(C64/D64-1)*100),IF((C64/D64-1)*100&gt;100,"&gt;100",(C64/D64-1)*100))))</f>
        <v>-0.9719222462203025</v>
      </c>
      <c r="F64" s="72">
        <v>869</v>
      </c>
      <c r="G64" s="325">
        <v>970</v>
      </c>
      <c r="H64" s="131">
        <f>IF(AND(C64=0,F64=0),0,IF(OR(AND(C64&gt;0,F64&lt;=0),AND(C64&lt;0,F64&gt;=0)),"nm",IF(AND(C64&lt;0,F64&lt;0),IF(-(C64/F64-1)*100&lt;-100,"(&gt;100)",-(C64/F64-1)*100),IF((C64/F64-1)*100&gt;100,"&gt;100",(C64/F64-1)*100))))</f>
        <v>5.523590333716921</v>
      </c>
      <c r="I64" s="434">
        <v>2756</v>
      </c>
      <c r="J64" s="328">
        <v>2492</v>
      </c>
      <c r="K64" s="140">
        <f>IF(AND(I64=0,J64=0),0,IF(OR(AND(I64&gt;0,J64&lt;=0),AND(I64&lt;0,J64&gt;=0)),"nm",IF(AND(I64&lt;0,J64&lt;0),IF(-(I64/J64-1)*100&lt;-100,"(&gt;100)",-(I64/J64-1)*100),IF((I64/J64-1)*100&gt;100,"&gt;100",(I64/J64-1)*100))))</f>
        <v>10.593900481540942</v>
      </c>
    </row>
    <row r="65" spans="1:11" ht="15.75" thickBot="1">
      <c r="A65" s="80"/>
      <c r="B65" s="178" t="s">
        <v>362</v>
      </c>
      <c r="C65" s="443">
        <f>I65-F65-G65</f>
        <v>55</v>
      </c>
      <c r="D65" s="223">
        <v>55</v>
      </c>
      <c r="E65" s="349">
        <f>IF(AND(C65=0,D65=0),0,IF(OR(AND(C65&gt;0,D65&lt;=0),AND(C65&lt;0,D65&gt;=0)),"nm",IF(AND(C65&lt;0,D65&lt;0),IF(-(C65/D65-1)*100&lt;-100,"(&gt;100)",-(C65/D65-1)*100),IF((C65/D65-1)*100&gt;100,"&gt;100",(C65/D65-1)*100))))</f>
        <v>0</v>
      </c>
      <c r="F65" s="223">
        <v>48</v>
      </c>
      <c r="G65" s="330">
        <v>42</v>
      </c>
      <c r="H65" s="349">
        <f>IF(AND(C65=0,F65=0),0,IF(OR(AND(C65&gt;0,F65&lt;=0),AND(C65&lt;0,F65&gt;=0)),"nm",IF(AND(C65&lt;0,F65&lt;0),IF(-(C65/F65-1)*100&lt;-100,"(&gt;100)",-(C65/F65-1)*100),IF((C65/F65-1)*100&gt;100,"&gt;100",(C65/F65-1)*100))))</f>
        <v>14.583333333333325</v>
      </c>
      <c r="I65" s="441">
        <v>145</v>
      </c>
      <c r="J65" s="327">
        <v>183</v>
      </c>
      <c r="K65" s="345">
        <f>IF(AND(I65=0,J65=0),0,IF(OR(AND(I65&gt;0,J65&lt;=0),AND(I65&lt;0,J65&gt;=0)),"nm",IF(AND(I65&lt;0,J65&lt;0),IF(-(I65/J65-1)*100&lt;-100,"(&gt;100)",-(I65/J65-1)*100),IF((I65/J65-1)*100&gt;100,"&gt;100",(I65/J65-1)*100))))</f>
        <v>-20.76502732240437</v>
      </c>
    </row>
    <row r="66" spans="1:11" ht="15.75" thickBot="1">
      <c r="A66" s="80"/>
      <c r="B66" s="181"/>
      <c r="C66" s="444">
        <f>SUM(C64:C65)</f>
        <v>972</v>
      </c>
      <c r="D66" s="223">
        <v>981</v>
      </c>
      <c r="E66" s="349">
        <f>IF(AND(C66=0,D66=0),0,IF(OR(AND(C66&gt;0,D66&lt;=0),AND(C66&lt;0,D66&gt;=0)),"nm",IF(AND(C66&lt;0,D66&lt;0),IF(-(C66/D66-1)*100&lt;-100,"(&gt;100)",-(C66/D66-1)*100),IF((C66/D66-1)*100&gt;100,"&gt;100",(C66/D66-1)*100))))</f>
        <v>-0.917431192660545</v>
      </c>
      <c r="F66" s="223">
        <v>917</v>
      </c>
      <c r="G66" s="330">
        <f>SUM(G64:G65)</f>
        <v>1012</v>
      </c>
      <c r="H66" s="349">
        <f>IF(AND(C66=0,F66=0),0,IF(OR(AND(C66&gt;0,F66&lt;=0),AND(C66&lt;0,F66&gt;=0)),"nm",IF(AND(C66&lt;0,F66&lt;0),IF(-(C66/F66-1)*100&lt;-100,"(&gt;100)",-(C66/F66-1)*100),IF((C66/F66-1)*100&gt;100,"&gt;100",(C66/F66-1)*100))))</f>
        <v>5.997818974918201</v>
      </c>
      <c r="I66" s="442">
        <f>SUM(I64:I65)</f>
        <v>2901</v>
      </c>
      <c r="J66" s="330">
        <v>2675</v>
      </c>
      <c r="K66" s="345">
        <f>IF(AND(I66=0,J66=0),0,IF(OR(AND(I66&gt;0,J66&lt;=0),AND(I66&lt;0,J66&gt;=0)),"nm",IF(AND(I66&lt;0,J66&lt;0),IF(-(I66/J66-1)*100&lt;-100,"(&gt;100)",-(I66/J66-1)*100),IF((I66/J66-1)*100&gt;100,"&gt;100",(I66/J66-1)*100))))</f>
        <v>8.448598130841113</v>
      </c>
    </row>
    <row r="67" spans="1:11" ht="15.75" thickBot="1">
      <c r="A67" s="80"/>
      <c r="B67" s="185"/>
      <c r="C67" s="418"/>
      <c r="D67" s="226"/>
      <c r="E67" s="245"/>
      <c r="F67" s="226"/>
      <c r="G67" s="472"/>
      <c r="H67" s="245"/>
      <c r="I67" s="425"/>
      <c r="J67" s="186"/>
      <c r="K67" s="245"/>
    </row>
    <row r="68" spans="1:11" ht="15" thickTop="1">
      <c r="A68" s="80"/>
      <c r="B68" s="80"/>
      <c r="C68" s="420"/>
      <c r="D68" s="241"/>
      <c r="E68" s="246"/>
      <c r="F68" s="220"/>
      <c r="G68" s="220"/>
      <c r="H68" s="219"/>
      <c r="I68" s="426"/>
      <c r="J68" s="242"/>
      <c r="K68" s="219"/>
    </row>
    <row r="69" spans="1:11" ht="14.25">
      <c r="A69" s="80"/>
      <c r="B69" s="80"/>
      <c r="C69" s="420"/>
      <c r="D69" s="241"/>
      <c r="E69" s="246"/>
      <c r="F69" s="220"/>
      <c r="G69" s="220"/>
      <c r="H69" s="219"/>
      <c r="I69" s="426"/>
      <c r="J69" s="217"/>
      <c r="K69" s="246"/>
    </row>
    <row r="70" spans="1:11" ht="14.25">
      <c r="A70" s="80"/>
      <c r="B70" s="80"/>
      <c r="C70" s="420"/>
      <c r="D70" s="241"/>
      <c r="E70" s="246"/>
      <c r="F70" s="220"/>
      <c r="G70" s="220"/>
      <c r="H70" s="219"/>
      <c r="I70" s="426"/>
      <c r="J70" s="217"/>
      <c r="K70" s="246"/>
    </row>
    <row r="71" spans="1:11" ht="14.25">
      <c r="A71" s="80"/>
      <c r="B71" s="80"/>
      <c r="C71" s="420"/>
      <c r="D71" s="220"/>
      <c r="E71" s="219"/>
      <c r="F71" s="220"/>
      <c r="G71" s="220"/>
      <c r="H71" s="219"/>
      <c r="I71" s="426"/>
      <c r="J71" s="217"/>
      <c r="K71" s="246"/>
    </row>
    <row r="72" spans="1:11" ht="14.25">
      <c r="A72" s="80"/>
      <c r="B72" s="80"/>
      <c r="C72" s="420"/>
      <c r="D72" s="220"/>
      <c r="E72" s="219"/>
      <c r="F72" s="220"/>
      <c r="G72" s="220"/>
      <c r="H72" s="219"/>
      <c r="I72" s="426"/>
      <c r="J72" s="217"/>
      <c r="K72" s="246"/>
    </row>
    <row r="73" spans="3:11" ht="12.75">
      <c r="C73" s="421"/>
      <c r="D73" s="227"/>
      <c r="E73" s="256"/>
      <c r="F73" s="227"/>
      <c r="G73" s="227"/>
      <c r="H73" s="256"/>
      <c r="I73" s="427"/>
      <c r="J73" s="243"/>
      <c r="K73" s="248"/>
    </row>
    <row r="74" spans="3:11" ht="12.75">
      <c r="C74" s="421"/>
      <c r="D74" s="227"/>
      <c r="E74" s="256"/>
      <c r="F74" s="227"/>
      <c r="G74" s="227"/>
      <c r="H74" s="256"/>
      <c r="I74" s="427"/>
      <c r="J74" s="243"/>
      <c r="K74" s="248"/>
    </row>
    <row r="75" spans="3:11" ht="12.75">
      <c r="C75" s="421"/>
      <c r="D75" s="227"/>
      <c r="E75" s="256"/>
      <c r="F75" s="227"/>
      <c r="G75" s="227"/>
      <c r="H75" s="256"/>
      <c r="I75" s="427"/>
      <c r="J75" s="243"/>
      <c r="K75" s="248"/>
    </row>
    <row r="76" spans="3:11" ht="12.75">
      <c r="C76" s="421"/>
      <c r="D76" s="227"/>
      <c r="E76" s="256"/>
      <c r="F76" s="227"/>
      <c r="G76" s="227"/>
      <c r="H76" s="256"/>
      <c r="I76" s="427"/>
      <c r="J76" s="243"/>
      <c r="K76" s="248"/>
    </row>
    <row r="77" spans="3:11" ht="12.75">
      <c r="C77" s="421"/>
      <c r="D77" s="227"/>
      <c r="E77" s="256"/>
      <c r="F77" s="227"/>
      <c r="G77" s="227"/>
      <c r="H77" s="256"/>
      <c r="I77" s="427"/>
      <c r="J77" s="243"/>
      <c r="K77" s="248"/>
    </row>
    <row r="78" spans="3:11" ht="12.75">
      <c r="C78" s="421"/>
      <c r="D78" s="227"/>
      <c r="E78" s="256"/>
      <c r="F78" s="227"/>
      <c r="G78" s="227"/>
      <c r="H78" s="256"/>
      <c r="I78" s="243"/>
      <c r="J78" s="243"/>
      <c r="K78" s="248"/>
    </row>
    <row r="79" spans="3:11" ht="12.75">
      <c r="C79" s="421"/>
      <c r="D79" s="227"/>
      <c r="E79" s="256"/>
      <c r="F79" s="227"/>
      <c r="G79" s="227"/>
      <c r="H79" s="256"/>
      <c r="I79" s="243"/>
      <c r="J79" s="243"/>
      <c r="K79" s="248"/>
    </row>
    <row r="80" spans="3:11" ht="12.75">
      <c r="C80" s="421"/>
      <c r="D80" s="227"/>
      <c r="E80" s="256"/>
      <c r="F80" s="227"/>
      <c r="G80" s="227"/>
      <c r="H80" s="256"/>
      <c r="I80" s="243"/>
      <c r="J80" s="243"/>
      <c r="K80" s="248"/>
    </row>
    <row r="81" spans="3:11" ht="12.75">
      <c r="C81" s="421"/>
      <c r="D81" s="227"/>
      <c r="E81" s="256"/>
      <c r="F81" s="227"/>
      <c r="G81" s="227"/>
      <c r="H81" s="256"/>
      <c r="I81" s="243"/>
      <c r="J81" s="243"/>
      <c r="K81" s="243"/>
    </row>
    <row r="82" spans="3:11" ht="12.75">
      <c r="C82" s="421"/>
      <c r="D82" s="227"/>
      <c r="E82" s="256"/>
      <c r="F82" s="227"/>
      <c r="G82" s="227"/>
      <c r="H82" s="256"/>
      <c r="I82" s="243"/>
      <c r="J82" s="243"/>
      <c r="K82" s="243"/>
    </row>
    <row r="83" spans="3:11" ht="12.75">
      <c r="C83" s="421"/>
      <c r="D83" s="227"/>
      <c r="E83" s="256"/>
      <c r="F83" s="227"/>
      <c r="G83" s="227"/>
      <c r="H83" s="256"/>
      <c r="I83" s="243"/>
      <c r="J83" s="243"/>
      <c r="K83" s="243"/>
    </row>
    <row r="84" spans="3:11" ht="12.75">
      <c r="C84" s="421"/>
      <c r="D84" s="227"/>
      <c r="E84" s="256"/>
      <c r="F84" s="227"/>
      <c r="G84" s="227"/>
      <c r="H84" s="256"/>
      <c r="I84" s="243"/>
      <c r="J84" s="243"/>
      <c r="K84" s="243"/>
    </row>
    <row r="85" spans="3:11" ht="12.75">
      <c r="C85" s="421"/>
      <c r="D85" s="227"/>
      <c r="E85" s="256"/>
      <c r="F85" s="227"/>
      <c r="G85" s="227"/>
      <c r="H85" s="256"/>
      <c r="I85" s="243"/>
      <c r="J85" s="243"/>
      <c r="K85" s="243"/>
    </row>
    <row r="86" spans="3:11" ht="12.75">
      <c r="C86" s="421"/>
      <c r="D86" s="227"/>
      <c r="E86" s="256"/>
      <c r="F86" s="227"/>
      <c r="G86" s="227"/>
      <c r="H86" s="256"/>
      <c r="I86" s="243"/>
      <c r="J86" s="243"/>
      <c r="K86" s="243"/>
    </row>
    <row r="87" spans="3:11" ht="12.75">
      <c r="C87" s="421"/>
      <c r="D87" s="227"/>
      <c r="E87" s="256"/>
      <c r="F87" s="227"/>
      <c r="G87" s="227"/>
      <c r="H87" s="256"/>
      <c r="I87" s="243"/>
      <c r="J87" s="243"/>
      <c r="K87" s="243"/>
    </row>
    <row r="88" spans="3:11" ht="12.75">
      <c r="C88" s="421"/>
      <c r="D88" s="227"/>
      <c r="E88" s="256"/>
      <c r="F88" s="227"/>
      <c r="G88" s="227"/>
      <c r="H88" s="256"/>
      <c r="I88" s="243"/>
      <c r="J88" s="243"/>
      <c r="K88" s="243"/>
    </row>
    <row r="89" spans="3:11" ht="12.75">
      <c r="C89" s="421"/>
      <c r="D89" s="227"/>
      <c r="E89" s="256"/>
      <c r="F89" s="227"/>
      <c r="G89" s="227"/>
      <c r="H89" s="256"/>
      <c r="I89" s="243"/>
      <c r="J89" s="243"/>
      <c r="K89" s="243"/>
    </row>
    <row r="90" spans="3:11" ht="12.75">
      <c r="C90" s="421"/>
      <c r="D90" s="227"/>
      <c r="E90" s="256"/>
      <c r="F90" s="227"/>
      <c r="G90" s="227"/>
      <c r="H90" s="256"/>
      <c r="I90" s="243"/>
      <c r="J90" s="243"/>
      <c r="K90" s="243"/>
    </row>
    <row r="91" spans="3:11" ht="12.75">
      <c r="C91" s="421"/>
      <c r="D91" s="227"/>
      <c r="E91" s="256"/>
      <c r="F91" s="227"/>
      <c r="G91" s="227"/>
      <c r="H91" s="256"/>
      <c r="I91" s="243"/>
      <c r="J91" s="243"/>
      <c r="K91" s="243"/>
    </row>
    <row r="92" spans="3:11" ht="12.75">
      <c r="C92" s="421"/>
      <c r="D92" s="227"/>
      <c r="E92" s="256"/>
      <c r="F92" s="227"/>
      <c r="G92" s="227"/>
      <c r="H92" s="256"/>
      <c r="I92" s="243"/>
      <c r="J92" s="243"/>
      <c r="K92" s="243"/>
    </row>
    <row r="93" spans="3:11" ht="12.75">
      <c r="C93" s="421"/>
      <c r="D93" s="227"/>
      <c r="E93" s="256"/>
      <c r="F93" s="227"/>
      <c r="G93" s="227"/>
      <c r="H93" s="256"/>
      <c r="I93" s="243"/>
      <c r="J93" s="243"/>
      <c r="K93" s="243"/>
    </row>
    <row r="94" spans="3:11" ht="12.75">
      <c r="C94" s="421"/>
      <c r="D94" s="227"/>
      <c r="E94" s="256"/>
      <c r="F94" s="227"/>
      <c r="G94" s="227"/>
      <c r="H94" s="256"/>
      <c r="I94" s="243"/>
      <c r="J94" s="243"/>
      <c r="K94" s="243"/>
    </row>
    <row r="95" spans="3:11" ht="12.75">
      <c r="C95" s="421"/>
      <c r="D95" s="227"/>
      <c r="E95" s="256"/>
      <c r="F95" s="227"/>
      <c r="G95" s="227"/>
      <c r="H95" s="256"/>
      <c r="I95" s="243"/>
      <c r="J95" s="243"/>
      <c r="K95" s="243"/>
    </row>
    <row r="96" spans="3:11" ht="12.75">
      <c r="C96" s="421"/>
      <c r="D96" s="227"/>
      <c r="E96" s="256"/>
      <c r="F96" s="227"/>
      <c r="G96" s="227"/>
      <c r="H96" s="256"/>
      <c r="I96" s="243"/>
      <c r="J96" s="243"/>
      <c r="K96" s="243"/>
    </row>
    <row r="97" spans="3:11" ht="12.75">
      <c r="C97" s="421"/>
      <c r="D97" s="227"/>
      <c r="E97" s="256"/>
      <c r="F97" s="227"/>
      <c r="G97" s="227"/>
      <c r="H97" s="256"/>
      <c r="I97" s="243"/>
      <c r="J97" s="243"/>
      <c r="K97" s="243"/>
    </row>
    <row r="98" spans="3:11" ht="12.75">
      <c r="C98" s="421"/>
      <c r="D98" s="227"/>
      <c r="E98" s="256"/>
      <c r="F98" s="227"/>
      <c r="G98" s="227"/>
      <c r="H98" s="256"/>
      <c r="I98" s="243"/>
      <c r="J98" s="243"/>
      <c r="K98" s="243"/>
    </row>
    <row r="99" spans="3:11" ht="12.75">
      <c r="C99" s="421"/>
      <c r="D99" s="227"/>
      <c r="E99" s="256"/>
      <c r="F99" s="227"/>
      <c r="G99" s="227"/>
      <c r="H99" s="256"/>
      <c r="I99" s="243"/>
      <c r="J99" s="243"/>
      <c r="K99" s="243"/>
    </row>
    <row r="100" spans="3:11" ht="12.75">
      <c r="C100" s="421"/>
      <c r="D100" s="227"/>
      <c r="E100" s="256"/>
      <c r="F100" s="227"/>
      <c r="G100" s="227"/>
      <c r="H100" s="256"/>
      <c r="I100" s="243"/>
      <c r="J100" s="243"/>
      <c r="K100" s="243"/>
    </row>
    <row r="101" spans="3:11" ht="12.75">
      <c r="C101" s="421"/>
      <c r="D101" s="227"/>
      <c r="E101" s="256"/>
      <c r="F101" s="227"/>
      <c r="G101" s="227"/>
      <c r="H101" s="256"/>
      <c r="I101" s="243"/>
      <c r="J101" s="243"/>
      <c r="K101" s="243"/>
    </row>
    <row r="102" spans="3:11" ht="12.75">
      <c r="C102" s="421"/>
      <c r="D102" s="227"/>
      <c r="E102" s="256"/>
      <c r="F102" s="227"/>
      <c r="G102" s="227"/>
      <c r="H102" s="256"/>
      <c r="I102" s="243"/>
      <c r="J102" s="243"/>
      <c r="K102" s="243"/>
    </row>
    <row r="103" spans="3:11" ht="12.75">
      <c r="C103" s="421"/>
      <c r="D103" s="227"/>
      <c r="E103" s="256"/>
      <c r="F103" s="227"/>
      <c r="G103" s="227"/>
      <c r="H103" s="256"/>
      <c r="I103" s="243"/>
      <c r="J103" s="243"/>
      <c r="K103" s="243"/>
    </row>
    <row r="104" spans="3:11" ht="12.75">
      <c r="C104" s="421"/>
      <c r="D104" s="227"/>
      <c r="E104" s="256"/>
      <c r="F104" s="227"/>
      <c r="G104" s="227"/>
      <c r="H104" s="256"/>
      <c r="I104" s="243"/>
      <c r="J104" s="243"/>
      <c r="K104" s="243"/>
    </row>
    <row r="105" spans="3:11" ht="12.75">
      <c r="C105" s="421"/>
      <c r="D105" s="227"/>
      <c r="E105" s="256"/>
      <c r="F105" s="227"/>
      <c r="G105" s="227"/>
      <c r="H105" s="256"/>
      <c r="I105" s="243"/>
      <c r="J105" s="243"/>
      <c r="K105" s="243"/>
    </row>
    <row r="106" spans="3:11" ht="12.75">
      <c r="C106" s="421"/>
      <c r="D106" s="227"/>
      <c r="E106" s="256"/>
      <c r="F106" s="227"/>
      <c r="G106" s="227"/>
      <c r="H106" s="256"/>
      <c r="I106" s="243"/>
      <c r="J106" s="243"/>
      <c r="K106" s="243"/>
    </row>
    <row r="107" spans="3:11" ht="12.75">
      <c r="C107" s="421"/>
      <c r="D107" s="227"/>
      <c r="E107" s="256"/>
      <c r="F107" s="227"/>
      <c r="G107" s="227"/>
      <c r="H107" s="256"/>
      <c r="I107" s="243"/>
      <c r="J107" s="243"/>
      <c r="K107" s="243"/>
    </row>
    <row r="108" spans="3:11" ht="12.75">
      <c r="C108" s="421"/>
      <c r="D108" s="227"/>
      <c r="E108" s="256"/>
      <c r="F108" s="227"/>
      <c r="G108" s="227"/>
      <c r="H108" s="256"/>
      <c r="I108" s="243"/>
      <c r="J108" s="243"/>
      <c r="K108" s="243"/>
    </row>
    <row r="109" spans="3:11" ht="12.75">
      <c r="C109" s="421"/>
      <c r="D109" s="227"/>
      <c r="E109" s="256"/>
      <c r="F109" s="227"/>
      <c r="G109" s="227"/>
      <c r="H109" s="256"/>
      <c r="I109" s="243"/>
      <c r="J109" s="243"/>
      <c r="K109" s="243"/>
    </row>
    <row r="110" spans="3:11" ht="12.75">
      <c r="C110" s="421"/>
      <c r="D110" s="227"/>
      <c r="E110" s="256"/>
      <c r="F110" s="227"/>
      <c r="G110" s="227"/>
      <c r="H110" s="256"/>
      <c r="I110" s="243"/>
      <c r="J110" s="243"/>
      <c r="K110" s="243"/>
    </row>
    <row r="111" spans="3:11" ht="12.75">
      <c r="C111" s="421"/>
      <c r="D111" s="227"/>
      <c r="E111" s="256"/>
      <c r="F111" s="227"/>
      <c r="G111" s="227"/>
      <c r="H111" s="256"/>
      <c r="I111" s="243"/>
      <c r="J111" s="243"/>
      <c r="K111" s="243"/>
    </row>
    <row r="112" spans="3:11" ht="12.75">
      <c r="C112" s="421"/>
      <c r="D112" s="227"/>
      <c r="E112" s="256"/>
      <c r="F112" s="227"/>
      <c r="G112" s="227"/>
      <c r="H112" s="256"/>
      <c r="I112" s="243"/>
      <c r="J112" s="243"/>
      <c r="K112" s="243"/>
    </row>
    <row r="113" spans="3:11" ht="12.75">
      <c r="C113" s="421"/>
      <c r="D113" s="227"/>
      <c r="E113" s="256"/>
      <c r="F113" s="227"/>
      <c r="G113" s="227"/>
      <c r="H113" s="256"/>
      <c r="I113" s="243"/>
      <c r="J113" s="243"/>
      <c r="K113" s="243"/>
    </row>
    <row r="114" spans="3:11" ht="12.75">
      <c r="C114" s="421"/>
      <c r="D114" s="227"/>
      <c r="E114" s="256"/>
      <c r="F114" s="227"/>
      <c r="G114" s="227"/>
      <c r="H114" s="256"/>
      <c r="I114" s="243"/>
      <c r="J114" s="243"/>
      <c r="K114" s="243"/>
    </row>
    <row r="115" spans="3:11" ht="12.75">
      <c r="C115" s="421"/>
      <c r="D115" s="227"/>
      <c r="E115" s="256"/>
      <c r="F115" s="227"/>
      <c r="G115" s="227"/>
      <c r="H115" s="256"/>
      <c r="I115" s="243"/>
      <c r="J115" s="243"/>
      <c r="K115" s="243"/>
    </row>
    <row r="116" spans="3:11" ht="12.75">
      <c r="C116" s="421"/>
      <c r="D116" s="227"/>
      <c r="E116" s="256"/>
      <c r="F116" s="227"/>
      <c r="G116" s="227"/>
      <c r="H116" s="256"/>
      <c r="I116" s="243"/>
      <c r="J116" s="243"/>
      <c r="K116" s="243"/>
    </row>
    <row r="117" spans="3:11" ht="12.75">
      <c r="C117" s="421"/>
      <c r="D117" s="227"/>
      <c r="E117" s="256"/>
      <c r="F117" s="227"/>
      <c r="G117" s="227"/>
      <c r="H117" s="256"/>
      <c r="I117" s="243"/>
      <c r="J117" s="243"/>
      <c r="K117" s="243"/>
    </row>
    <row r="118" spans="3:11" ht="12.75">
      <c r="C118" s="421"/>
      <c r="D118" s="227"/>
      <c r="E118" s="256"/>
      <c r="F118" s="227"/>
      <c r="G118" s="227"/>
      <c r="H118" s="256"/>
      <c r="I118" s="243"/>
      <c r="J118" s="243"/>
      <c r="K118" s="243"/>
    </row>
    <row r="119" spans="3:11" ht="12.75">
      <c r="C119" s="421"/>
      <c r="D119" s="227"/>
      <c r="E119" s="256"/>
      <c r="F119" s="227"/>
      <c r="G119" s="227"/>
      <c r="H119" s="256"/>
      <c r="I119" s="243"/>
      <c r="J119" s="243"/>
      <c r="K119" s="243"/>
    </row>
    <row r="120" spans="3:11" ht="12.75">
      <c r="C120" s="421"/>
      <c r="D120" s="227"/>
      <c r="E120" s="256"/>
      <c r="F120" s="227"/>
      <c r="G120" s="227"/>
      <c r="H120" s="256"/>
      <c r="I120" s="243"/>
      <c r="J120" s="243"/>
      <c r="K120" s="243"/>
    </row>
    <row r="121" spans="3:11" ht="12.75">
      <c r="C121" s="421"/>
      <c r="D121" s="227"/>
      <c r="E121" s="256"/>
      <c r="F121" s="227"/>
      <c r="G121" s="227"/>
      <c r="H121" s="256"/>
      <c r="I121" s="243"/>
      <c r="J121" s="243"/>
      <c r="K121" s="243"/>
    </row>
    <row r="122" spans="3:11" ht="12.75">
      <c r="C122" s="421"/>
      <c r="D122" s="227"/>
      <c r="E122" s="256"/>
      <c r="F122" s="227"/>
      <c r="G122" s="227"/>
      <c r="H122" s="256"/>
      <c r="I122" s="243"/>
      <c r="J122" s="243"/>
      <c r="K122" s="243"/>
    </row>
    <row r="123" spans="3:11" ht="12.75">
      <c r="C123" s="421"/>
      <c r="D123" s="227"/>
      <c r="E123" s="256"/>
      <c r="F123" s="227"/>
      <c r="G123" s="227"/>
      <c r="H123" s="256"/>
      <c r="I123" s="243"/>
      <c r="J123" s="243"/>
      <c r="K123" s="243"/>
    </row>
    <row r="124" spans="3:11" ht="12.75">
      <c r="C124" s="421"/>
      <c r="D124" s="227"/>
      <c r="E124" s="256"/>
      <c r="F124" s="227"/>
      <c r="G124" s="227"/>
      <c r="H124" s="256"/>
      <c r="I124" s="243"/>
      <c r="J124" s="243"/>
      <c r="K124" s="243"/>
    </row>
    <row r="125" spans="3:11" ht="12.75">
      <c r="C125" s="421"/>
      <c r="D125" s="227"/>
      <c r="E125" s="256"/>
      <c r="F125" s="227"/>
      <c r="G125" s="227"/>
      <c r="H125" s="256"/>
      <c r="I125" s="243"/>
      <c r="J125" s="243"/>
      <c r="K125" s="243"/>
    </row>
    <row r="126" spans="3:11" ht="12.75">
      <c r="C126" s="421"/>
      <c r="D126" s="227"/>
      <c r="E126" s="256"/>
      <c r="F126" s="227"/>
      <c r="G126" s="227"/>
      <c r="H126" s="256"/>
      <c r="I126" s="243"/>
      <c r="J126" s="243"/>
      <c r="K126" s="243"/>
    </row>
    <row r="127" spans="3:11" ht="12.75">
      <c r="C127" s="421"/>
      <c r="D127" s="227"/>
      <c r="E127" s="256"/>
      <c r="F127" s="227"/>
      <c r="G127" s="227"/>
      <c r="H127" s="256"/>
      <c r="I127" s="243"/>
      <c r="J127" s="243"/>
      <c r="K127" s="243"/>
    </row>
    <row r="128" spans="3:11" ht="12.75">
      <c r="C128" s="421"/>
      <c r="D128" s="227"/>
      <c r="E128" s="256"/>
      <c r="F128" s="227"/>
      <c r="G128" s="227"/>
      <c r="H128" s="256"/>
      <c r="I128" s="243"/>
      <c r="J128" s="243"/>
      <c r="K128" s="243"/>
    </row>
    <row r="129" spans="3:11" ht="12.75">
      <c r="C129" s="421"/>
      <c r="D129" s="227"/>
      <c r="E129" s="256"/>
      <c r="F129" s="227"/>
      <c r="G129" s="227"/>
      <c r="H129" s="256"/>
      <c r="I129" s="243"/>
      <c r="J129" s="243"/>
      <c r="K129" s="243"/>
    </row>
    <row r="130" spans="3:11" ht="12.75">
      <c r="C130" s="421"/>
      <c r="D130" s="227"/>
      <c r="E130" s="256"/>
      <c r="F130" s="227"/>
      <c r="G130" s="227"/>
      <c r="H130" s="256"/>
      <c r="I130" s="243"/>
      <c r="J130" s="243"/>
      <c r="K130" s="243"/>
    </row>
    <row r="131" spans="3:11" ht="12.75">
      <c r="C131" s="421"/>
      <c r="D131" s="227"/>
      <c r="E131" s="256"/>
      <c r="F131" s="227"/>
      <c r="G131" s="227"/>
      <c r="H131" s="256"/>
      <c r="I131" s="243"/>
      <c r="J131" s="243"/>
      <c r="K131" s="243"/>
    </row>
    <row r="132" spans="3:11" ht="12.75">
      <c r="C132" s="421"/>
      <c r="D132" s="227"/>
      <c r="E132" s="256"/>
      <c r="F132" s="227"/>
      <c r="G132" s="227"/>
      <c r="H132" s="256"/>
      <c r="I132" s="243"/>
      <c r="J132" s="243"/>
      <c r="K132" s="243"/>
    </row>
    <row r="133" spans="3:11" ht="12.75">
      <c r="C133" s="421"/>
      <c r="D133" s="227"/>
      <c r="E133" s="256"/>
      <c r="F133" s="227"/>
      <c r="G133" s="227"/>
      <c r="H133" s="256"/>
      <c r="I133" s="243"/>
      <c r="J133" s="243"/>
      <c r="K133" s="243"/>
    </row>
    <row r="134" spans="3:11" ht="12.75">
      <c r="C134" s="421"/>
      <c r="D134" s="227"/>
      <c r="E134" s="256"/>
      <c r="F134" s="227"/>
      <c r="G134" s="227"/>
      <c r="H134" s="256"/>
      <c r="I134" s="243"/>
      <c r="J134" s="243"/>
      <c r="K134" s="243"/>
    </row>
    <row r="135" spans="3:11" ht="12.75">
      <c r="C135" s="421"/>
      <c r="D135" s="227"/>
      <c r="E135" s="256"/>
      <c r="F135" s="227"/>
      <c r="G135" s="227"/>
      <c r="H135" s="256"/>
      <c r="I135" s="243"/>
      <c r="J135" s="243"/>
      <c r="K135" s="243"/>
    </row>
    <row r="136" spans="3:11" ht="12.75">
      <c r="C136" s="421"/>
      <c r="D136" s="227"/>
      <c r="E136" s="256"/>
      <c r="F136" s="227"/>
      <c r="G136" s="227"/>
      <c r="H136" s="256"/>
      <c r="I136" s="243"/>
      <c r="J136" s="243"/>
      <c r="K136" s="243"/>
    </row>
    <row r="137" spans="3:11" ht="12.75">
      <c r="C137" s="421"/>
      <c r="D137" s="227"/>
      <c r="E137" s="256"/>
      <c r="F137" s="227"/>
      <c r="G137" s="227"/>
      <c r="H137" s="256"/>
      <c r="I137" s="243"/>
      <c r="J137" s="243"/>
      <c r="K137" s="243"/>
    </row>
    <row r="138" spans="3:11" ht="12.75">
      <c r="C138" s="421"/>
      <c r="D138" s="227"/>
      <c r="E138" s="256"/>
      <c r="F138" s="227"/>
      <c r="G138" s="227"/>
      <c r="H138" s="256"/>
      <c r="I138" s="243"/>
      <c r="J138" s="243"/>
      <c r="K138" s="243"/>
    </row>
    <row r="139" spans="3:11" ht="12.75">
      <c r="C139" s="421"/>
      <c r="D139" s="227"/>
      <c r="E139" s="256"/>
      <c r="F139" s="227"/>
      <c r="G139" s="227"/>
      <c r="H139" s="256"/>
      <c r="I139" s="243"/>
      <c r="J139" s="243"/>
      <c r="K139" s="243"/>
    </row>
    <row r="140" spans="3:11" ht="12.75">
      <c r="C140" s="421"/>
      <c r="D140" s="227"/>
      <c r="E140" s="256"/>
      <c r="F140" s="227"/>
      <c r="G140" s="227"/>
      <c r="H140" s="256"/>
      <c r="I140" s="243"/>
      <c r="J140" s="243"/>
      <c r="K140" s="243"/>
    </row>
    <row r="141" spans="3:11" ht="12.75">
      <c r="C141" s="421"/>
      <c r="D141" s="227"/>
      <c r="E141" s="256"/>
      <c r="F141" s="227"/>
      <c r="G141" s="227"/>
      <c r="H141" s="256"/>
      <c r="I141" s="243"/>
      <c r="J141" s="243"/>
      <c r="K141" s="243"/>
    </row>
    <row r="142" spans="3:11" ht="12.75">
      <c r="C142" s="421"/>
      <c r="D142" s="227"/>
      <c r="E142" s="256"/>
      <c r="F142" s="227"/>
      <c r="G142" s="227"/>
      <c r="H142" s="256"/>
      <c r="I142" s="243"/>
      <c r="J142" s="243"/>
      <c r="K142" s="243"/>
    </row>
    <row r="143" spans="3:11" ht="12.75">
      <c r="C143" s="421"/>
      <c r="D143" s="227"/>
      <c r="E143" s="256"/>
      <c r="F143" s="227"/>
      <c r="G143" s="227"/>
      <c r="H143" s="256"/>
      <c r="I143" s="243"/>
      <c r="J143" s="243"/>
      <c r="K143" s="243"/>
    </row>
    <row r="144" spans="3:11" ht="12.75">
      <c r="C144" s="421"/>
      <c r="D144" s="227"/>
      <c r="E144" s="256"/>
      <c r="F144" s="227"/>
      <c r="G144" s="227"/>
      <c r="H144" s="256"/>
      <c r="I144" s="243"/>
      <c r="J144" s="243"/>
      <c r="K144" s="243"/>
    </row>
    <row r="145" spans="3:11" ht="12.75">
      <c r="C145" s="421"/>
      <c r="D145" s="227"/>
      <c r="E145" s="256"/>
      <c r="F145" s="227"/>
      <c r="G145" s="227"/>
      <c r="H145" s="256"/>
      <c r="I145" s="243"/>
      <c r="J145" s="243"/>
      <c r="K145" s="243"/>
    </row>
    <row r="146" spans="3:11" ht="12.75">
      <c r="C146" s="421"/>
      <c r="D146" s="227"/>
      <c r="E146" s="256"/>
      <c r="F146" s="227"/>
      <c r="G146" s="227"/>
      <c r="H146" s="256"/>
      <c r="I146" s="243"/>
      <c r="J146" s="243"/>
      <c r="K146" s="243"/>
    </row>
    <row r="147" spans="3:11" ht="12.75">
      <c r="C147" s="421"/>
      <c r="D147" s="227"/>
      <c r="E147" s="256"/>
      <c r="F147" s="227"/>
      <c r="G147" s="227"/>
      <c r="H147" s="256"/>
      <c r="I147" s="243"/>
      <c r="J147" s="243"/>
      <c r="K147" s="243"/>
    </row>
    <row r="148" spans="3:11" ht="12.75">
      <c r="C148" s="421"/>
      <c r="D148" s="227"/>
      <c r="E148" s="256"/>
      <c r="F148" s="227"/>
      <c r="G148" s="227"/>
      <c r="H148" s="256"/>
      <c r="I148" s="243"/>
      <c r="J148" s="243"/>
      <c r="K148" s="243"/>
    </row>
    <row r="149" spans="3:11" ht="12.75">
      <c r="C149" s="421"/>
      <c r="D149" s="227"/>
      <c r="E149" s="256"/>
      <c r="F149" s="227"/>
      <c r="G149" s="227"/>
      <c r="H149" s="256"/>
      <c r="I149" s="243"/>
      <c r="J149" s="243"/>
      <c r="K149" s="243"/>
    </row>
    <row r="150" spans="3:11" ht="12.75">
      <c r="C150" s="421"/>
      <c r="D150" s="227"/>
      <c r="E150" s="256"/>
      <c r="F150" s="227"/>
      <c r="G150" s="227"/>
      <c r="H150" s="256"/>
      <c r="I150" s="243"/>
      <c r="J150" s="243"/>
      <c r="K150" s="243"/>
    </row>
    <row r="151" spans="3:11" ht="12.75">
      <c r="C151" s="421"/>
      <c r="D151" s="227"/>
      <c r="E151" s="256"/>
      <c r="F151" s="227"/>
      <c r="G151" s="227"/>
      <c r="H151" s="256"/>
      <c r="I151" s="243"/>
      <c r="J151" s="243"/>
      <c r="K151" s="243"/>
    </row>
    <row r="152" spans="3:11" ht="12.75">
      <c r="C152" s="421"/>
      <c r="D152" s="227"/>
      <c r="E152" s="256"/>
      <c r="F152" s="227"/>
      <c r="G152" s="227"/>
      <c r="H152" s="256"/>
      <c r="I152" s="243"/>
      <c r="J152" s="243"/>
      <c r="K152" s="243"/>
    </row>
    <row r="153" spans="3:11" ht="12.75">
      <c r="C153" s="421"/>
      <c r="D153" s="227"/>
      <c r="E153" s="256"/>
      <c r="F153" s="227"/>
      <c r="G153" s="227"/>
      <c r="H153" s="256"/>
      <c r="I153" s="243"/>
      <c r="J153" s="243"/>
      <c r="K153" s="243"/>
    </row>
    <row r="154" spans="3:11" ht="12.75">
      <c r="C154" s="421"/>
      <c r="D154" s="227"/>
      <c r="E154" s="256"/>
      <c r="F154" s="227"/>
      <c r="G154" s="227"/>
      <c r="H154" s="256"/>
      <c r="I154" s="243"/>
      <c r="J154" s="243"/>
      <c r="K154" s="243"/>
    </row>
    <row r="155" spans="3:11" ht="12.75">
      <c r="C155" s="421"/>
      <c r="D155" s="227"/>
      <c r="E155" s="256"/>
      <c r="F155" s="227"/>
      <c r="G155" s="227"/>
      <c r="H155" s="256"/>
      <c r="I155" s="243"/>
      <c r="J155" s="243"/>
      <c r="K155" s="243"/>
    </row>
    <row r="156" spans="3:11" ht="12.75">
      <c r="C156" s="421"/>
      <c r="D156" s="227"/>
      <c r="E156" s="256"/>
      <c r="F156" s="227"/>
      <c r="G156" s="227"/>
      <c r="H156" s="256"/>
      <c r="I156" s="243"/>
      <c r="J156" s="243"/>
      <c r="K156" s="243"/>
    </row>
    <row r="157" spans="3:11" ht="12.75">
      <c r="C157" s="421"/>
      <c r="D157" s="227"/>
      <c r="E157" s="256"/>
      <c r="F157" s="227"/>
      <c r="G157" s="227"/>
      <c r="H157" s="256"/>
      <c r="I157" s="243"/>
      <c r="J157" s="243"/>
      <c r="K157" s="243"/>
    </row>
    <row r="158" spans="3:11" ht="12.75">
      <c r="C158" s="421"/>
      <c r="D158" s="227"/>
      <c r="E158" s="256"/>
      <c r="F158" s="227"/>
      <c r="G158" s="227"/>
      <c r="H158" s="256"/>
      <c r="I158" s="243"/>
      <c r="J158" s="243"/>
      <c r="K158" s="243"/>
    </row>
    <row r="159" spans="3:11" ht="12.75">
      <c r="C159" s="227"/>
      <c r="D159" s="227"/>
      <c r="E159" s="256"/>
      <c r="F159" s="227"/>
      <c r="G159" s="227"/>
      <c r="H159" s="256"/>
      <c r="I159" s="243"/>
      <c r="J159" s="243"/>
      <c r="K159" s="243"/>
    </row>
    <row r="160" spans="3:11" ht="12.75">
      <c r="C160" s="227"/>
      <c r="D160" s="227"/>
      <c r="E160" s="256"/>
      <c r="F160" s="227"/>
      <c r="G160" s="227"/>
      <c r="H160" s="256"/>
      <c r="I160" s="243"/>
      <c r="J160" s="243"/>
      <c r="K160" s="243"/>
    </row>
    <row r="161" spans="3:11" ht="12.75">
      <c r="C161" s="227"/>
      <c r="D161" s="227"/>
      <c r="E161" s="256"/>
      <c r="F161" s="227"/>
      <c r="G161" s="227"/>
      <c r="H161" s="256"/>
      <c r="I161" s="243"/>
      <c r="J161" s="243"/>
      <c r="K161" s="243"/>
    </row>
    <row r="162" spans="3:11" ht="12.75">
      <c r="C162" s="227"/>
      <c r="D162" s="227"/>
      <c r="E162" s="256"/>
      <c r="F162" s="227"/>
      <c r="G162" s="227"/>
      <c r="H162" s="256"/>
      <c r="I162" s="243"/>
      <c r="J162" s="243"/>
      <c r="K162" s="243"/>
    </row>
    <row r="163" spans="3:11" ht="12.75">
      <c r="C163" s="227"/>
      <c r="D163" s="227"/>
      <c r="E163" s="256"/>
      <c r="F163" s="227"/>
      <c r="G163" s="227"/>
      <c r="H163" s="256"/>
      <c r="I163" s="243"/>
      <c r="J163" s="243"/>
      <c r="K163" s="243"/>
    </row>
    <row r="164" spans="3:11" ht="12.75">
      <c r="C164" s="227"/>
      <c r="D164" s="227"/>
      <c r="E164" s="256"/>
      <c r="F164" s="227"/>
      <c r="G164" s="227"/>
      <c r="H164" s="256"/>
      <c r="I164" s="243"/>
      <c r="J164" s="243"/>
      <c r="K164" s="243"/>
    </row>
    <row r="165" spans="3:11" ht="12.75">
      <c r="C165" s="227"/>
      <c r="D165" s="227"/>
      <c r="E165" s="256"/>
      <c r="F165" s="227"/>
      <c r="G165" s="227"/>
      <c r="H165" s="256"/>
      <c r="I165" s="243"/>
      <c r="J165" s="243"/>
      <c r="K165" s="243"/>
    </row>
    <row r="166" spans="3:11" ht="12.75">
      <c r="C166" s="227"/>
      <c r="D166" s="227"/>
      <c r="E166" s="256"/>
      <c r="F166" s="227"/>
      <c r="G166" s="227"/>
      <c r="H166" s="256"/>
      <c r="I166" s="243"/>
      <c r="J166" s="243"/>
      <c r="K166" s="243"/>
    </row>
    <row r="167" spans="3:11" ht="12.75">
      <c r="C167" s="227"/>
      <c r="D167" s="227"/>
      <c r="E167" s="256"/>
      <c r="F167" s="227"/>
      <c r="G167" s="227"/>
      <c r="H167" s="256"/>
      <c r="I167" s="243"/>
      <c r="J167" s="243"/>
      <c r="K167" s="243"/>
    </row>
    <row r="168" spans="3:11" ht="12.75">
      <c r="C168" s="227"/>
      <c r="D168" s="227"/>
      <c r="E168" s="256"/>
      <c r="F168" s="227"/>
      <c r="G168" s="227"/>
      <c r="H168" s="256"/>
      <c r="I168" s="243"/>
      <c r="J168" s="243"/>
      <c r="K168" s="243"/>
    </row>
    <row r="169" spans="3:11" ht="12.75">
      <c r="C169" s="227"/>
      <c r="D169" s="227"/>
      <c r="E169" s="256"/>
      <c r="F169" s="227"/>
      <c r="G169" s="227"/>
      <c r="H169" s="256"/>
      <c r="I169" s="243"/>
      <c r="J169" s="243"/>
      <c r="K169" s="243"/>
    </row>
    <row r="170" spans="3:11" ht="12.75">
      <c r="C170" s="227"/>
      <c r="D170" s="227"/>
      <c r="E170" s="256"/>
      <c r="F170" s="227"/>
      <c r="G170" s="227"/>
      <c r="H170" s="256"/>
      <c r="I170" s="243"/>
      <c r="J170" s="243"/>
      <c r="K170" s="243"/>
    </row>
    <row r="171" spans="3:11" ht="12.75">
      <c r="C171" s="227"/>
      <c r="D171" s="227"/>
      <c r="E171" s="256"/>
      <c r="F171" s="227"/>
      <c r="G171" s="227"/>
      <c r="H171" s="256"/>
      <c r="I171" s="243"/>
      <c r="J171" s="243"/>
      <c r="K171" s="243"/>
    </row>
    <row r="172" spans="3:11" ht="12.75">
      <c r="C172" s="227"/>
      <c r="D172" s="227"/>
      <c r="E172" s="256"/>
      <c r="F172" s="227"/>
      <c r="G172" s="227"/>
      <c r="H172" s="256"/>
      <c r="I172" s="243"/>
      <c r="J172" s="243"/>
      <c r="K172" s="243"/>
    </row>
  </sheetData>
  <sheetProtection/>
  <mergeCells count="13">
    <mergeCell ref="F43:F44"/>
    <mergeCell ref="I43:I44"/>
    <mergeCell ref="F4:F5"/>
    <mergeCell ref="I4:I5"/>
    <mergeCell ref="G4:G5"/>
    <mergeCell ref="G43:G44"/>
    <mergeCell ref="A2:C2"/>
    <mergeCell ref="J4:J5"/>
    <mergeCell ref="J43:J44"/>
    <mergeCell ref="C4:C5"/>
    <mergeCell ref="D4:D5"/>
    <mergeCell ref="C43:C44"/>
    <mergeCell ref="D43:D44"/>
  </mergeCells>
  <hyperlinks>
    <hyperlink ref="A2" location="Index!A1" display="Back to Index"/>
  </hyperlinks>
  <printOptions/>
  <pageMargins left="0.75" right="0.75" top="0.76" bottom="1" header="0.5" footer="0.5"/>
  <pageSetup fitToHeight="2" fitToWidth="2" horizontalDpi="600" verticalDpi="600" orientation="portrait" r:id="rId1"/>
  <ignoredErrors>
    <ignoredError sqref="E59:E70 F38:F42 F67:F70 F45 H45:H46 E54 H59:H70 E45:E52 H38:H42 E38:E42 H47:H52 H53:H54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4"/>
  <sheetViews>
    <sheetView zoomScale="70" zoomScaleNormal="70" zoomScalePageLayoutView="0" workbookViewId="0" topLeftCell="A1">
      <pane xSplit="1" ySplit="6" topLeftCell="B40" activePane="bottomRight" state="frozen"/>
      <selection pane="topLeft" activeCell="AC12" sqref="AC12"/>
      <selection pane="topRight" activeCell="AC12" sqref="AC12"/>
      <selection pane="bottomLeft" activeCell="AC12" sqref="AC12"/>
      <selection pane="bottomRight" activeCell="L49" sqref="L49"/>
    </sheetView>
  </sheetViews>
  <sheetFormatPr defaultColWidth="9.140625" defaultRowHeight="12.75"/>
  <cols>
    <col min="1" max="1" width="2.421875" style="0" customWidth="1"/>
    <col min="2" max="2" width="38.7109375" style="0" customWidth="1"/>
    <col min="3" max="3" width="1.28515625" style="0" customWidth="1"/>
    <col min="4" max="4" width="13.00390625" style="0" bestFit="1" customWidth="1"/>
    <col min="5" max="5" width="11.7109375" style="0" customWidth="1"/>
    <col min="6" max="6" width="11.7109375" style="154" customWidth="1"/>
    <col min="7" max="7" width="11.7109375" style="0" customWidth="1"/>
    <col min="8" max="8" width="4.7109375" style="0" customWidth="1"/>
    <col min="9" max="9" width="10.8515625" style="0" customWidth="1"/>
    <col min="10" max="12" width="11.8515625" style="0" customWidth="1"/>
  </cols>
  <sheetData>
    <row r="1" spans="1:14" s="42" customFormat="1" ht="20.25">
      <c r="A1" s="41" t="s">
        <v>333</v>
      </c>
      <c r="F1" s="41"/>
      <c r="G1" s="41"/>
      <c r="H1" s="43"/>
      <c r="I1" s="43"/>
      <c r="J1" s="43"/>
      <c r="K1" s="260"/>
      <c r="L1" s="260"/>
      <c r="M1" s="43"/>
      <c r="N1" s="43"/>
    </row>
    <row r="2" spans="1:14" s="44" customFormat="1" ht="15">
      <c r="A2" s="505" t="s">
        <v>83</v>
      </c>
      <c r="B2" s="505"/>
      <c r="C2" s="505"/>
      <c r="D2" s="304"/>
      <c r="E2" s="304"/>
      <c r="K2" s="261"/>
      <c r="L2" s="261"/>
      <c r="N2" s="45"/>
    </row>
    <row r="3" spans="1:12" ht="15.75" thickBot="1">
      <c r="A3" s="108"/>
      <c r="B3" s="108"/>
      <c r="C3" s="108"/>
      <c r="D3" s="108"/>
      <c r="E3" s="108"/>
      <c r="F3" s="153"/>
      <c r="G3" s="108"/>
      <c r="H3" s="108"/>
      <c r="I3" s="108"/>
      <c r="J3" s="108"/>
      <c r="K3" s="263"/>
      <c r="L3" s="244"/>
    </row>
    <row r="4" spans="1:22" ht="15.75" customHeight="1" thickTop="1">
      <c r="A4" s="108"/>
      <c r="B4" s="187"/>
      <c r="C4" s="188"/>
      <c r="D4" s="515" t="s">
        <v>260</v>
      </c>
      <c r="E4" s="515"/>
      <c r="F4" s="515"/>
      <c r="G4" s="515"/>
      <c r="H4" s="189"/>
      <c r="I4" s="514" t="s">
        <v>261</v>
      </c>
      <c r="J4" s="514"/>
      <c r="K4" s="514"/>
      <c r="L4" s="514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s="111" customFormat="1" ht="15">
      <c r="A5" s="110"/>
      <c r="B5" s="190"/>
      <c r="C5" s="191"/>
      <c r="D5" s="148">
        <v>41182</v>
      </c>
      <c r="E5" s="148">
        <v>40359</v>
      </c>
      <c r="F5" s="291">
        <v>40268</v>
      </c>
      <c r="G5" s="148">
        <v>40543</v>
      </c>
      <c r="H5" s="148"/>
      <c r="I5" s="148">
        <v>41182</v>
      </c>
      <c r="J5" s="148">
        <v>40359</v>
      </c>
      <c r="K5" s="291">
        <v>40268</v>
      </c>
      <c r="L5" s="148">
        <v>40543</v>
      </c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22" s="113" customFormat="1" ht="21.75" customHeight="1" thickBot="1">
      <c r="A6" s="112"/>
      <c r="B6" s="193" t="s">
        <v>241</v>
      </c>
      <c r="C6" s="194"/>
      <c r="D6" s="149">
        <v>2012</v>
      </c>
      <c r="E6" s="149">
        <v>2012</v>
      </c>
      <c r="F6" s="149">
        <v>2012</v>
      </c>
      <c r="G6" s="149">
        <v>2011</v>
      </c>
      <c r="H6" s="149"/>
      <c r="I6" s="149">
        <v>2012</v>
      </c>
      <c r="J6" s="149">
        <v>2012</v>
      </c>
      <c r="K6" s="149">
        <v>2012</v>
      </c>
      <c r="L6" s="149">
        <v>2011</v>
      </c>
      <c r="M6" s="195"/>
      <c r="N6" s="195"/>
      <c r="O6" s="195"/>
      <c r="P6" s="195"/>
      <c r="Q6" s="195"/>
      <c r="R6" s="195"/>
      <c r="S6" s="195"/>
      <c r="T6" s="195"/>
      <c r="U6" s="195"/>
      <c r="V6" s="195"/>
    </row>
    <row r="7" spans="1:22" ht="15.75" thickTop="1">
      <c r="A7" s="108"/>
      <c r="B7" s="178"/>
      <c r="C7" s="196"/>
      <c r="D7" s="196"/>
      <c r="E7" s="196"/>
      <c r="F7" s="146"/>
      <c r="G7" s="103"/>
      <c r="H7" s="146"/>
      <c r="I7" s="146"/>
      <c r="J7" s="146"/>
      <c r="K7" s="103"/>
      <c r="L7" s="103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ht="15">
      <c r="A8" s="108"/>
      <c r="B8" s="178" t="s">
        <v>262</v>
      </c>
      <c r="C8" s="196"/>
      <c r="D8" s="428"/>
      <c r="E8" s="334"/>
      <c r="F8" s="146"/>
      <c r="G8" s="103"/>
      <c r="H8" s="146"/>
      <c r="I8" s="146"/>
      <c r="J8" s="146"/>
      <c r="K8" s="147"/>
      <c r="L8" s="146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15">
      <c r="A9" s="108"/>
      <c r="B9" s="197"/>
      <c r="C9" s="196"/>
      <c r="D9" s="428"/>
      <c r="E9" s="334"/>
      <c r="F9" s="146"/>
      <c r="G9" s="147"/>
      <c r="H9" s="152"/>
      <c r="I9" s="417"/>
      <c r="J9" s="146"/>
      <c r="K9" s="147"/>
      <c r="L9" s="146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15">
      <c r="A10" s="108"/>
      <c r="B10" s="198" t="s">
        <v>263</v>
      </c>
      <c r="C10" s="196"/>
      <c r="D10" s="434">
        <v>18943</v>
      </c>
      <c r="E10" s="328">
        <v>17297</v>
      </c>
      <c r="F10" s="136">
        <v>22916</v>
      </c>
      <c r="G10" s="136">
        <v>25304</v>
      </c>
      <c r="H10" s="136"/>
      <c r="I10" s="431"/>
      <c r="J10" s="136"/>
      <c r="K10" s="147"/>
      <c r="L10" s="146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29.25">
      <c r="A11" s="108"/>
      <c r="B11" s="190" t="s">
        <v>264</v>
      </c>
      <c r="C11" s="190"/>
      <c r="D11" s="434">
        <v>11504</v>
      </c>
      <c r="E11" s="328">
        <v>11861</v>
      </c>
      <c r="F11" s="136">
        <v>12376</v>
      </c>
      <c r="G11" s="136">
        <v>12503</v>
      </c>
      <c r="H11" s="136"/>
      <c r="I11" s="328"/>
      <c r="J11" s="136"/>
      <c r="K11" s="147"/>
      <c r="L11" s="146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ht="15">
      <c r="A12" s="108"/>
      <c r="B12" s="190" t="s">
        <v>265</v>
      </c>
      <c r="C12" s="199"/>
      <c r="D12" s="434">
        <v>41364</v>
      </c>
      <c r="E12" s="328">
        <v>34193</v>
      </c>
      <c r="F12" s="136">
        <v>32547</v>
      </c>
      <c r="G12" s="136">
        <v>25571</v>
      </c>
      <c r="H12" s="136"/>
      <c r="I12" s="434"/>
      <c r="J12" s="136"/>
      <c r="K12" s="152"/>
      <c r="L12" s="103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29.25">
      <c r="A13" s="108"/>
      <c r="B13" s="190" t="s">
        <v>308</v>
      </c>
      <c r="C13" s="196"/>
      <c r="D13" s="434">
        <v>12731</v>
      </c>
      <c r="E13" s="328">
        <v>10411</v>
      </c>
      <c r="F13" s="136">
        <v>13082</v>
      </c>
      <c r="G13" s="136">
        <v>11927</v>
      </c>
      <c r="H13" s="136"/>
      <c r="I13" s="328"/>
      <c r="J13" s="136"/>
      <c r="K13" s="152"/>
      <c r="L13" s="103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29.25">
      <c r="A14" s="108"/>
      <c r="B14" s="190" t="s">
        <v>266</v>
      </c>
      <c r="C14" s="196"/>
      <c r="D14" s="434">
        <v>17814</v>
      </c>
      <c r="E14" s="328">
        <v>19752</v>
      </c>
      <c r="F14" s="136">
        <v>17990</v>
      </c>
      <c r="G14" s="136">
        <v>21164</v>
      </c>
      <c r="H14" s="136"/>
      <c r="I14" s="328"/>
      <c r="J14" s="136"/>
      <c r="K14" s="147"/>
      <c r="L14" s="103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15">
      <c r="A15" s="108"/>
      <c r="B15" s="190" t="s">
        <v>267</v>
      </c>
      <c r="C15" s="196"/>
      <c r="D15" s="434">
        <v>201412</v>
      </c>
      <c r="E15" s="328">
        <v>204070</v>
      </c>
      <c r="F15" s="136">
        <v>196494</v>
      </c>
      <c r="G15" s="136">
        <v>194275</v>
      </c>
      <c r="H15" s="136"/>
      <c r="I15" s="328"/>
      <c r="J15" s="136"/>
      <c r="K15" s="147"/>
      <c r="L15" s="103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15">
      <c r="A16" s="108"/>
      <c r="B16" s="190" t="s">
        <v>268</v>
      </c>
      <c r="C16" s="199"/>
      <c r="D16" s="434">
        <v>33231</v>
      </c>
      <c r="E16" s="328">
        <v>34380</v>
      </c>
      <c r="F16" s="136">
        <v>32828</v>
      </c>
      <c r="G16" s="136">
        <v>30491</v>
      </c>
      <c r="H16" s="136"/>
      <c r="I16" s="328"/>
      <c r="J16" s="136"/>
      <c r="K16" s="114"/>
      <c r="L16" s="103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15">
      <c r="A17" s="108"/>
      <c r="B17" s="190" t="s">
        <v>269</v>
      </c>
      <c r="C17" s="199"/>
      <c r="D17" s="434">
        <v>4039</v>
      </c>
      <c r="E17" s="328">
        <v>3212</v>
      </c>
      <c r="F17" s="136">
        <v>2556</v>
      </c>
      <c r="G17" s="136">
        <v>2634</v>
      </c>
      <c r="H17" s="136"/>
      <c r="I17" s="328"/>
      <c r="J17" s="136"/>
      <c r="K17" s="114"/>
      <c r="L17" s="103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15">
      <c r="A18" s="108"/>
      <c r="B18" s="190" t="s">
        <v>270</v>
      </c>
      <c r="C18" s="196"/>
      <c r="D18" s="146">
        <v>0</v>
      </c>
      <c r="E18" s="326"/>
      <c r="F18" s="103"/>
      <c r="G18" s="103"/>
      <c r="H18" s="103"/>
      <c r="I18" s="434">
        <v>9924</v>
      </c>
      <c r="J18" s="328">
        <v>10491</v>
      </c>
      <c r="K18" s="308">
        <v>10990</v>
      </c>
      <c r="L18" s="136">
        <v>10957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15">
      <c r="A19" s="108"/>
      <c r="B19" s="190" t="s">
        <v>271</v>
      </c>
      <c r="C19" s="196"/>
      <c r="D19" s="146">
        <v>970</v>
      </c>
      <c r="E19" s="326">
        <v>945</v>
      </c>
      <c r="F19" s="103">
        <v>948</v>
      </c>
      <c r="G19" s="103">
        <v>949</v>
      </c>
      <c r="H19" s="103"/>
      <c r="I19" s="146"/>
      <c r="J19" s="103"/>
      <c r="K19" s="114"/>
      <c r="L19" s="103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15">
      <c r="A20" s="108"/>
      <c r="B20" s="190" t="s">
        <v>272</v>
      </c>
      <c r="C20" s="196"/>
      <c r="D20" s="434">
        <v>4802</v>
      </c>
      <c r="E20" s="328">
        <v>4802</v>
      </c>
      <c r="F20" s="136">
        <v>4802</v>
      </c>
      <c r="G20" s="136">
        <v>4802</v>
      </c>
      <c r="H20" s="136"/>
      <c r="I20" s="146"/>
      <c r="J20" s="326"/>
      <c r="K20" s="114"/>
      <c r="L20" s="103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15">
      <c r="A21" s="108"/>
      <c r="B21" s="168" t="s">
        <v>273</v>
      </c>
      <c r="C21" s="196"/>
      <c r="D21" s="434">
        <v>992</v>
      </c>
      <c r="E21" s="328">
        <v>954</v>
      </c>
      <c r="F21" s="136">
        <v>1022</v>
      </c>
      <c r="G21" s="136">
        <v>976</v>
      </c>
      <c r="H21" s="136"/>
      <c r="I21" s="146"/>
      <c r="J21" s="103"/>
      <c r="K21" s="114"/>
      <c r="L21" s="103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15">
      <c r="A22" s="108"/>
      <c r="B22" s="168" t="s">
        <v>274</v>
      </c>
      <c r="C22" s="196"/>
      <c r="D22" s="146">
        <v>369</v>
      </c>
      <c r="E22" s="326">
        <v>372</v>
      </c>
      <c r="F22" s="103">
        <v>301</v>
      </c>
      <c r="G22" s="103">
        <v>372</v>
      </c>
      <c r="H22" s="103"/>
      <c r="I22" s="146"/>
      <c r="J22" s="326"/>
      <c r="K22" s="114"/>
      <c r="L22" s="103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15">
      <c r="A23" s="108"/>
      <c r="B23" s="190" t="s">
        <v>275</v>
      </c>
      <c r="C23" s="196"/>
      <c r="D23" s="146">
        <v>123</v>
      </c>
      <c r="E23" s="326">
        <v>151</v>
      </c>
      <c r="F23" s="103">
        <v>141</v>
      </c>
      <c r="G23" s="103">
        <v>149</v>
      </c>
      <c r="H23" s="103"/>
      <c r="I23" s="146"/>
      <c r="J23" s="103"/>
      <c r="K23" s="114"/>
      <c r="L23" s="103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15">
      <c r="A24" s="108"/>
      <c r="B24" s="190" t="s">
        <v>276</v>
      </c>
      <c r="C24" s="196"/>
      <c r="D24" s="434">
        <f>12307+1</f>
        <v>12308</v>
      </c>
      <c r="E24" s="328">
        <v>10620</v>
      </c>
      <c r="F24" s="136">
        <v>10277</v>
      </c>
      <c r="G24" s="136">
        <v>9730</v>
      </c>
      <c r="H24" s="136"/>
      <c r="I24" s="146">
        <v>22</v>
      </c>
      <c r="J24" s="326">
        <v>22</v>
      </c>
      <c r="K24" s="114">
        <v>16</v>
      </c>
      <c r="L24" s="103">
        <v>18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15">
      <c r="A25" s="108"/>
      <c r="B25" s="197"/>
      <c r="C25" s="196"/>
      <c r="D25" s="146"/>
      <c r="E25" s="326"/>
      <c r="F25" s="147"/>
      <c r="G25" s="103"/>
      <c r="H25" s="147"/>
      <c r="I25" s="146"/>
      <c r="J25" s="103"/>
      <c r="K25" s="114"/>
      <c r="L25" s="103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15.75" thickBot="1">
      <c r="A26" s="108"/>
      <c r="B26" s="197"/>
      <c r="C26" s="196"/>
      <c r="D26" s="441"/>
      <c r="E26" s="327"/>
      <c r="F26" s="151"/>
      <c r="G26" s="145"/>
      <c r="H26" s="151"/>
      <c r="I26" s="441"/>
      <c r="J26" s="327"/>
      <c r="K26" s="316"/>
      <c r="L26" s="145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15.75" thickBot="1">
      <c r="A27" s="108"/>
      <c r="B27" s="178" t="s">
        <v>277</v>
      </c>
      <c r="C27" s="152"/>
      <c r="D27" s="457">
        <f>SUM(D10:D26)</f>
        <v>360602</v>
      </c>
      <c r="E27" s="362">
        <v>353020</v>
      </c>
      <c r="F27" s="362">
        <v>348280</v>
      </c>
      <c r="G27" s="362">
        <v>340847</v>
      </c>
      <c r="H27" s="150"/>
      <c r="I27" s="457">
        <f>SUM(I10:I26)</f>
        <v>9946</v>
      </c>
      <c r="J27" s="371">
        <v>10513</v>
      </c>
      <c r="K27" s="362">
        <v>11006</v>
      </c>
      <c r="L27" s="362">
        <v>10975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15">
      <c r="A28" s="108"/>
      <c r="B28" s="200"/>
      <c r="C28" s="177"/>
      <c r="D28" s="177"/>
      <c r="E28" s="363"/>
      <c r="F28" s="147"/>
      <c r="G28" s="147"/>
      <c r="H28" s="147"/>
      <c r="I28" s="326"/>
      <c r="J28" s="103"/>
      <c r="K28" s="240"/>
      <c r="L28" s="103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15">
      <c r="A29" s="108"/>
      <c r="B29" s="201" t="s">
        <v>278</v>
      </c>
      <c r="C29" s="196"/>
      <c r="D29" s="334"/>
      <c r="E29" s="364"/>
      <c r="F29" s="103"/>
      <c r="G29" s="147"/>
      <c r="H29" s="147"/>
      <c r="I29" s="326"/>
      <c r="J29" s="103"/>
      <c r="K29" s="240"/>
      <c r="L29" s="103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14.25">
      <c r="A30" s="108"/>
      <c r="B30" s="190"/>
      <c r="C30" s="196"/>
      <c r="D30" s="334"/>
      <c r="E30" s="364"/>
      <c r="F30" s="103"/>
      <c r="G30" s="147"/>
      <c r="H30" s="147"/>
      <c r="I30" s="326"/>
      <c r="J30" s="103"/>
      <c r="K30" s="240"/>
      <c r="L30" s="103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15">
      <c r="A31" s="108"/>
      <c r="B31" s="190" t="s">
        <v>279</v>
      </c>
      <c r="C31" s="196"/>
      <c r="D31" s="434">
        <v>28118</v>
      </c>
      <c r="E31" s="328">
        <v>30855</v>
      </c>
      <c r="F31" s="136">
        <v>25483</v>
      </c>
      <c r="G31" s="136">
        <v>27601</v>
      </c>
      <c r="H31" s="136"/>
      <c r="I31" s="328"/>
      <c r="J31" s="136"/>
      <c r="K31" s="240"/>
      <c r="L31" s="103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15">
      <c r="A32" s="108"/>
      <c r="B32" s="190" t="s">
        <v>280</v>
      </c>
      <c r="C32" s="196"/>
      <c r="D32" s="434">
        <v>236483</v>
      </c>
      <c r="E32" s="328">
        <v>227229</v>
      </c>
      <c r="F32" s="136">
        <v>227703</v>
      </c>
      <c r="G32" s="136">
        <v>218992</v>
      </c>
      <c r="H32" s="136"/>
      <c r="I32" s="328"/>
      <c r="J32" s="136"/>
      <c r="K32" s="240"/>
      <c r="L32" s="103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29.25">
      <c r="A33" s="108"/>
      <c r="B33" s="190" t="s">
        <v>304</v>
      </c>
      <c r="C33" s="196"/>
      <c r="D33" s="434">
        <v>11041</v>
      </c>
      <c r="E33" s="328">
        <v>8845</v>
      </c>
      <c r="F33" s="136">
        <v>10964</v>
      </c>
      <c r="G33" s="136">
        <v>11912</v>
      </c>
      <c r="H33" s="136"/>
      <c r="I33" s="328"/>
      <c r="J33" s="136"/>
      <c r="K33" s="240"/>
      <c r="L33" s="103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29.25">
      <c r="A34" s="108"/>
      <c r="B34" s="190" t="s">
        <v>281</v>
      </c>
      <c r="C34" s="196"/>
      <c r="D34" s="434">
        <v>17720</v>
      </c>
      <c r="E34" s="328">
        <v>20161</v>
      </c>
      <c r="F34" s="136">
        <v>18570</v>
      </c>
      <c r="G34" s="136">
        <v>22207</v>
      </c>
      <c r="H34" s="136"/>
      <c r="I34" s="328"/>
      <c r="J34" s="136"/>
      <c r="K34" s="240"/>
      <c r="L34" s="103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15">
      <c r="A35" s="108"/>
      <c r="B35" s="190" t="s">
        <v>282</v>
      </c>
      <c r="C35" s="196"/>
      <c r="D35" s="146">
        <v>342</v>
      </c>
      <c r="E35" s="326">
        <v>363</v>
      </c>
      <c r="F35" s="103">
        <v>228</v>
      </c>
      <c r="G35" s="135">
        <v>254</v>
      </c>
      <c r="H35" s="103"/>
      <c r="I35" s="326"/>
      <c r="J35" s="103"/>
      <c r="K35" s="240"/>
      <c r="L35" s="103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15">
      <c r="A36" s="108"/>
      <c r="B36" s="190" t="s">
        <v>283</v>
      </c>
      <c r="C36" s="202"/>
      <c r="D36" s="146">
        <v>967</v>
      </c>
      <c r="E36" s="326">
        <v>919</v>
      </c>
      <c r="F36" s="103">
        <v>935</v>
      </c>
      <c r="G36" s="135">
        <v>837</v>
      </c>
      <c r="H36" s="103"/>
      <c r="I36" s="326"/>
      <c r="J36" s="103"/>
      <c r="K36" s="240"/>
      <c r="L36" s="103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15">
      <c r="A37" s="108"/>
      <c r="B37" s="190" t="s">
        <v>284</v>
      </c>
      <c r="C37" s="196"/>
      <c r="D37" s="146">
        <v>29</v>
      </c>
      <c r="E37" s="326">
        <v>29</v>
      </c>
      <c r="F37" s="103">
        <v>29</v>
      </c>
      <c r="G37" s="135">
        <v>30</v>
      </c>
      <c r="H37" s="103"/>
      <c r="I37" s="326"/>
      <c r="J37" s="103"/>
      <c r="K37" s="240"/>
      <c r="L37" s="103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5">
      <c r="A38" s="108"/>
      <c r="B38" s="190" t="s">
        <v>285</v>
      </c>
      <c r="C38" s="197"/>
      <c r="D38" s="434">
        <v>11863</v>
      </c>
      <c r="E38" s="328">
        <v>10233</v>
      </c>
      <c r="F38" s="136">
        <v>9591</v>
      </c>
      <c r="G38" s="135">
        <v>10287</v>
      </c>
      <c r="H38" s="136"/>
      <c r="I38" s="146">
        <v>7</v>
      </c>
      <c r="J38" s="326">
        <v>7</v>
      </c>
      <c r="K38" s="114">
        <v>6</v>
      </c>
      <c r="L38" s="103">
        <v>6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5">
      <c r="A39" s="108"/>
      <c r="B39" s="190" t="s">
        <v>286</v>
      </c>
      <c r="C39" s="196"/>
      <c r="D39" s="434">
        <v>13692</v>
      </c>
      <c r="E39" s="328">
        <v>15330</v>
      </c>
      <c r="F39" s="136">
        <v>13591</v>
      </c>
      <c r="G39" s="135">
        <v>10354</v>
      </c>
      <c r="H39" s="103"/>
      <c r="I39" s="146"/>
      <c r="J39" s="103"/>
      <c r="K39" s="114"/>
      <c r="L39" s="103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5">
      <c r="A40" s="108"/>
      <c r="B40" s="190" t="s">
        <v>287</v>
      </c>
      <c r="C40" s="196"/>
      <c r="D40" s="434">
        <v>5507</v>
      </c>
      <c r="E40" s="328">
        <v>4616</v>
      </c>
      <c r="F40" s="136">
        <v>7071</v>
      </c>
      <c r="G40" s="136">
        <v>5304</v>
      </c>
      <c r="H40" s="136"/>
      <c r="I40" s="146"/>
      <c r="J40" s="326"/>
      <c r="K40" s="114"/>
      <c r="L40" s="103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5.75" thickBot="1">
      <c r="A41" s="108"/>
      <c r="B41" s="190"/>
      <c r="C41" s="196"/>
      <c r="D41" s="441"/>
      <c r="E41" s="327"/>
      <c r="F41" s="151"/>
      <c r="G41" s="145"/>
      <c r="H41" s="151"/>
      <c r="I41" s="441"/>
      <c r="J41" s="145"/>
      <c r="K41" s="316"/>
      <c r="L41" s="145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5.75" thickBot="1">
      <c r="A42" s="108"/>
      <c r="B42" s="201" t="s">
        <v>288</v>
      </c>
      <c r="C42" s="201"/>
      <c r="D42" s="457">
        <f>SUM(D31:D41)</f>
        <v>325762</v>
      </c>
      <c r="E42" s="362">
        <v>318580</v>
      </c>
      <c r="F42" s="362">
        <v>314165</v>
      </c>
      <c r="G42" s="362">
        <v>307778</v>
      </c>
      <c r="H42" s="150"/>
      <c r="I42" s="449">
        <f>SUM(I31:I41)</f>
        <v>7</v>
      </c>
      <c r="J42" s="329">
        <v>7</v>
      </c>
      <c r="K42" s="329">
        <v>6</v>
      </c>
      <c r="L42" s="329">
        <v>6</v>
      </c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5.75" thickBot="1">
      <c r="A43" s="108"/>
      <c r="B43" s="197"/>
      <c r="C43" s="196"/>
      <c r="D43" s="441"/>
      <c r="E43" s="327"/>
      <c r="F43" s="327"/>
      <c r="G43" s="327"/>
      <c r="H43" s="151"/>
      <c r="I43" s="441"/>
      <c r="J43" s="145"/>
      <c r="K43" s="316"/>
      <c r="L43" s="145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15.75" thickBot="1">
      <c r="A44" s="108"/>
      <c r="B44" s="201" t="s">
        <v>289</v>
      </c>
      <c r="C44" s="196"/>
      <c r="D44" s="458">
        <f>D27-D42</f>
        <v>34840</v>
      </c>
      <c r="E44" s="368">
        <v>34440</v>
      </c>
      <c r="F44" s="368">
        <v>34115</v>
      </c>
      <c r="G44" s="368">
        <v>33069</v>
      </c>
      <c r="H44" s="369"/>
      <c r="I44" s="458">
        <f>I27-I42</f>
        <v>9939</v>
      </c>
      <c r="J44" s="368">
        <v>10506</v>
      </c>
      <c r="K44" s="370">
        <v>11000</v>
      </c>
      <c r="L44" s="369">
        <v>10969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5.75" thickTop="1">
      <c r="A45" s="108"/>
      <c r="B45" s="197"/>
      <c r="C45" s="196"/>
      <c r="D45" s="146"/>
      <c r="E45" s="326"/>
      <c r="F45" s="103"/>
      <c r="G45" s="147"/>
      <c r="H45" s="147"/>
      <c r="I45" s="146"/>
      <c r="J45" s="103"/>
      <c r="K45" s="240"/>
      <c r="L45" s="103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5">
      <c r="A46" s="108"/>
      <c r="B46" s="178" t="s">
        <v>290</v>
      </c>
      <c r="C46" s="203"/>
      <c r="D46" s="146"/>
      <c r="E46" s="326"/>
      <c r="F46" s="147"/>
      <c r="G46" s="147"/>
      <c r="H46" s="147"/>
      <c r="I46" s="146"/>
      <c r="J46" s="326"/>
      <c r="K46" s="240"/>
      <c r="L46" s="103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5">
      <c r="A47" s="108"/>
      <c r="B47" s="197"/>
      <c r="C47" s="196"/>
      <c r="D47" s="146"/>
      <c r="E47" s="326"/>
      <c r="F47" s="103"/>
      <c r="G47" s="147"/>
      <c r="H47" s="147"/>
      <c r="I47" s="146"/>
      <c r="J47" s="103"/>
      <c r="K47" s="114"/>
      <c r="L47" s="103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5">
      <c r="A48" s="108"/>
      <c r="B48" s="190" t="s">
        <v>122</v>
      </c>
      <c r="C48" s="196"/>
      <c r="D48" s="434">
        <v>9642</v>
      </c>
      <c r="E48" s="328">
        <v>9537</v>
      </c>
      <c r="F48" s="136">
        <v>9370</v>
      </c>
      <c r="G48" s="136">
        <v>9350</v>
      </c>
      <c r="H48" s="136"/>
      <c r="I48" s="434">
        <v>9642</v>
      </c>
      <c r="J48" s="328">
        <v>9537</v>
      </c>
      <c r="K48" s="308">
        <v>9370</v>
      </c>
      <c r="L48" s="136">
        <v>9350</v>
      </c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5">
      <c r="A49" s="108"/>
      <c r="B49" s="190" t="s">
        <v>291</v>
      </c>
      <c r="C49" s="196"/>
      <c r="D49" s="387">
        <v>-106</v>
      </c>
      <c r="E49" s="254">
        <v>-106</v>
      </c>
      <c r="F49" s="135">
        <v>-108</v>
      </c>
      <c r="G49" s="135">
        <v>-154</v>
      </c>
      <c r="H49" s="103"/>
      <c r="I49" s="387">
        <v>-71</v>
      </c>
      <c r="J49" s="135">
        <v>-71</v>
      </c>
      <c r="K49" s="157">
        <v>-71</v>
      </c>
      <c r="L49" s="157">
        <v>-115</v>
      </c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5">
      <c r="A50" s="108"/>
      <c r="B50" s="190" t="s">
        <v>292</v>
      </c>
      <c r="C50" s="196"/>
      <c r="D50" s="434">
        <v>7235</v>
      </c>
      <c r="E50" s="328">
        <v>7157</v>
      </c>
      <c r="F50" s="136">
        <v>7080</v>
      </c>
      <c r="G50" s="136">
        <v>7075</v>
      </c>
      <c r="H50" s="136"/>
      <c r="I50" s="146">
        <v>89</v>
      </c>
      <c r="J50" s="326">
        <v>72</v>
      </c>
      <c r="K50" s="114">
        <v>54</v>
      </c>
      <c r="L50" s="103">
        <v>86</v>
      </c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5">
      <c r="A51" s="108"/>
      <c r="B51" s="190" t="s">
        <v>293</v>
      </c>
      <c r="C51" s="196"/>
      <c r="D51" s="434">
        <v>13758</v>
      </c>
      <c r="E51" s="328">
        <v>13589</v>
      </c>
      <c r="F51" s="136">
        <v>13456</v>
      </c>
      <c r="G51" s="136">
        <v>12523</v>
      </c>
      <c r="H51" s="136"/>
      <c r="I51" s="434">
        <v>279</v>
      </c>
      <c r="J51" s="136">
        <v>968</v>
      </c>
      <c r="K51" s="308">
        <v>1647</v>
      </c>
      <c r="L51" s="136">
        <v>1648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5.75" thickBot="1">
      <c r="A52" s="108"/>
      <c r="B52" s="197"/>
      <c r="C52" s="190"/>
      <c r="D52" s="441"/>
      <c r="E52" s="327"/>
      <c r="F52" s="145"/>
      <c r="G52" s="145"/>
      <c r="H52" s="151"/>
      <c r="I52" s="441"/>
      <c r="J52" s="327"/>
      <c r="K52" s="316"/>
      <c r="L52" s="145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5.75" thickBot="1">
      <c r="A53" s="108"/>
      <c r="B53" s="201" t="s">
        <v>294</v>
      </c>
      <c r="C53" s="190"/>
      <c r="D53" s="457">
        <f>SUM(D48:D51)</f>
        <v>30529</v>
      </c>
      <c r="E53" s="362">
        <v>30177</v>
      </c>
      <c r="F53" s="362">
        <v>29798</v>
      </c>
      <c r="G53" s="362">
        <v>28794</v>
      </c>
      <c r="H53" s="371"/>
      <c r="I53" s="457">
        <f>SUM(I48:I51)</f>
        <v>9939</v>
      </c>
      <c r="J53" s="371">
        <v>10506</v>
      </c>
      <c r="K53" s="362">
        <v>11000</v>
      </c>
      <c r="L53" s="362">
        <v>10969</v>
      </c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5">
      <c r="A54" s="108"/>
      <c r="B54" s="197"/>
      <c r="C54" s="196"/>
      <c r="D54" s="146"/>
      <c r="E54" s="326"/>
      <c r="F54" s="103"/>
      <c r="G54" s="103"/>
      <c r="H54" s="147"/>
      <c r="I54" s="146"/>
      <c r="J54" s="326"/>
      <c r="K54" s="114"/>
      <c r="L54" s="103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5">
      <c r="A55" s="108"/>
      <c r="B55" s="190" t="s">
        <v>363</v>
      </c>
      <c r="C55" s="196"/>
      <c r="D55" s="434">
        <v>4311</v>
      </c>
      <c r="E55" s="328">
        <v>4263</v>
      </c>
      <c r="F55" s="136">
        <v>4317</v>
      </c>
      <c r="G55" s="136">
        <v>4275</v>
      </c>
      <c r="H55" s="136"/>
      <c r="I55" s="146"/>
      <c r="J55" s="103"/>
      <c r="K55" s="114"/>
      <c r="L55" s="103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ht="15.75" thickBot="1">
      <c r="A56" s="108"/>
      <c r="B56" s="190"/>
      <c r="C56" s="190"/>
      <c r="D56" s="441"/>
      <c r="E56" s="327"/>
      <c r="F56" s="145"/>
      <c r="G56" s="145"/>
      <c r="H56" s="151"/>
      <c r="I56" s="441"/>
      <c r="J56" s="327"/>
      <c r="K56" s="316"/>
      <c r="L56" s="145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5.75" thickBot="1">
      <c r="A57" s="108"/>
      <c r="B57" s="201" t="s">
        <v>295</v>
      </c>
      <c r="C57" s="190"/>
      <c r="D57" s="458">
        <f>D53+D55</f>
        <v>34840</v>
      </c>
      <c r="E57" s="368">
        <v>34440</v>
      </c>
      <c r="F57" s="368">
        <v>34115</v>
      </c>
      <c r="G57" s="368">
        <v>33069</v>
      </c>
      <c r="H57" s="369"/>
      <c r="I57" s="458">
        <f>I53+I55</f>
        <v>9939</v>
      </c>
      <c r="J57" s="369">
        <v>10506</v>
      </c>
      <c r="K57" s="368">
        <v>11000</v>
      </c>
      <c r="L57" s="368">
        <v>10969</v>
      </c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ht="15.75" thickTop="1">
      <c r="A58" s="108"/>
      <c r="B58" s="197"/>
      <c r="C58" s="196"/>
      <c r="D58" s="417"/>
      <c r="E58" s="365"/>
      <c r="F58" s="147"/>
      <c r="G58" s="147"/>
      <c r="H58" s="147"/>
      <c r="I58" s="424"/>
      <c r="J58" s="103"/>
      <c r="K58" s="103"/>
      <c r="L58" s="103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ht="15">
      <c r="A59" s="108"/>
      <c r="B59" s="178" t="s">
        <v>296</v>
      </c>
      <c r="C59" s="178"/>
      <c r="D59" s="146"/>
      <c r="E59" s="365"/>
      <c r="F59" s="147"/>
      <c r="G59" s="147"/>
      <c r="H59" s="147"/>
      <c r="I59" s="424"/>
      <c r="J59" s="365"/>
      <c r="K59" s="103"/>
      <c r="L59" s="103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ht="15">
      <c r="A60" s="108"/>
      <c r="B60" s="168" t="s">
        <v>346</v>
      </c>
      <c r="C60" s="196"/>
      <c r="D60" s="434">
        <v>19979</v>
      </c>
      <c r="E60" s="366">
        <v>23482</v>
      </c>
      <c r="F60" s="136">
        <v>21860</v>
      </c>
      <c r="G60" s="136">
        <v>20789</v>
      </c>
      <c r="H60" s="136"/>
      <c r="I60" s="431"/>
      <c r="J60" s="342"/>
      <c r="K60" s="147"/>
      <c r="L60" s="14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ht="15">
      <c r="A61" s="108"/>
      <c r="B61" s="168" t="s">
        <v>345</v>
      </c>
      <c r="C61" s="196"/>
      <c r="D61" s="434">
        <v>133401</v>
      </c>
      <c r="E61" s="366">
        <v>134965</v>
      </c>
      <c r="F61" s="136">
        <v>125742</v>
      </c>
      <c r="G61" s="136">
        <v>117325</v>
      </c>
      <c r="H61" s="136"/>
      <c r="I61" s="431"/>
      <c r="J61" s="342"/>
      <c r="K61" s="147"/>
      <c r="L61" s="14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15.75" thickBot="1">
      <c r="A62" s="108"/>
      <c r="B62" s="190" t="s">
        <v>297</v>
      </c>
      <c r="C62" s="196"/>
      <c r="D62" s="449">
        <v>1529509</v>
      </c>
      <c r="E62" s="367">
        <v>1703660</v>
      </c>
      <c r="F62" s="150">
        <v>1663069</v>
      </c>
      <c r="G62" s="150">
        <v>1612038</v>
      </c>
      <c r="H62" s="207"/>
      <c r="I62" s="432"/>
      <c r="J62" s="372"/>
      <c r="K62" s="147"/>
      <c r="L62" s="14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ht="15">
      <c r="A63" s="108"/>
      <c r="B63" s="190"/>
      <c r="C63" s="196"/>
      <c r="D63" s="146"/>
      <c r="E63" s="365"/>
      <c r="F63" s="147"/>
      <c r="G63" s="147"/>
      <c r="H63" s="147"/>
      <c r="I63" s="424"/>
      <c r="J63" s="365"/>
      <c r="K63" s="147"/>
      <c r="L63" s="14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15">
      <c r="A64" s="108"/>
      <c r="B64" s="190"/>
      <c r="C64" s="196"/>
      <c r="D64" s="417"/>
      <c r="E64" s="365"/>
      <c r="F64" s="147"/>
      <c r="G64" s="147"/>
      <c r="H64" s="147"/>
      <c r="I64" s="424"/>
      <c r="J64" s="365"/>
      <c r="K64" s="147"/>
      <c r="L64" s="14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ht="15">
      <c r="A65" s="108"/>
      <c r="B65" s="178" t="s">
        <v>340</v>
      </c>
      <c r="C65" s="196"/>
      <c r="D65" s="417"/>
      <c r="E65" s="365"/>
      <c r="F65" s="147"/>
      <c r="G65" s="197"/>
      <c r="H65" s="152"/>
      <c r="I65" s="417"/>
      <c r="J65" s="365"/>
      <c r="K65" s="147"/>
      <c r="L65" s="14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ht="15">
      <c r="A66" s="108"/>
      <c r="B66" s="190" t="s">
        <v>392</v>
      </c>
      <c r="C66" s="196"/>
      <c r="D66" s="365"/>
      <c r="E66" s="365"/>
      <c r="F66" s="326"/>
      <c r="G66" s="326"/>
      <c r="H66" s="146"/>
      <c r="I66" s="365"/>
      <c r="J66" s="365"/>
      <c r="K66" s="326"/>
      <c r="L66" s="326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ht="15">
      <c r="A67" s="108"/>
      <c r="B67" s="204" t="s">
        <v>379</v>
      </c>
      <c r="C67" s="196"/>
      <c r="D67" s="466">
        <v>12.5</v>
      </c>
      <c r="E67" s="103">
        <v>12.36</v>
      </c>
      <c r="F67" s="103">
        <v>12.28</v>
      </c>
      <c r="G67" s="103">
        <v>11.99</v>
      </c>
      <c r="H67" s="386"/>
      <c r="I67" s="326">
        <v>4.02</v>
      </c>
      <c r="J67" s="338">
        <v>4.26</v>
      </c>
      <c r="K67" s="338">
        <v>4.49</v>
      </c>
      <c r="L67" s="339">
        <v>4.56</v>
      </c>
      <c r="M67" s="80"/>
      <c r="N67" s="67"/>
      <c r="O67" s="67"/>
      <c r="P67" s="67"/>
      <c r="Q67" s="67"/>
      <c r="R67" s="67"/>
      <c r="S67" s="67"/>
      <c r="T67" s="67"/>
      <c r="U67" s="67"/>
      <c r="V67" s="67"/>
    </row>
    <row r="68" spans="1:22" ht="15">
      <c r="A68" s="108"/>
      <c r="B68" s="204" t="s">
        <v>380</v>
      </c>
      <c r="C68" s="196"/>
      <c r="D68" s="326">
        <v>12.41</v>
      </c>
      <c r="E68" s="326">
        <v>12.27</v>
      </c>
      <c r="F68" s="326">
        <v>12.19</v>
      </c>
      <c r="G68" s="326">
        <v>11.75</v>
      </c>
      <c r="H68" s="146"/>
      <c r="I68" s="338">
        <v>4.05</v>
      </c>
      <c r="J68" s="338">
        <v>4.28</v>
      </c>
      <c r="K68" s="338">
        <v>4.51</v>
      </c>
      <c r="L68" s="339">
        <v>4.49</v>
      </c>
      <c r="M68" s="80"/>
      <c r="N68" s="67"/>
      <c r="O68" s="67"/>
      <c r="P68" s="67"/>
      <c r="Q68" s="67"/>
      <c r="R68" s="67"/>
      <c r="S68" s="67"/>
      <c r="T68" s="67"/>
      <c r="U68" s="67"/>
      <c r="V68" s="67"/>
    </row>
    <row r="69" spans="1:22" ht="15.75" thickBot="1">
      <c r="A69" s="108"/>
      <c r="B69" s="205"/>
      <c r="C69" s="206"/>
      <c r="D69" s="429"/>
      <c r="E69" s="340"/>
      <c r="F69" s="149"/>
      <c r="G69" s="341"/>
      <c r="H69" s="341"/>
      <c r="I69" s="425"/>
      <c r="J69" s="341"/>
      <c r="K69" s="149"/>
      <c r="L69" s="341"/>
      <c r="M69" s="80"/>
      <c r="N69" s="67"/>
      <c r="O69" s="67"/>
      <c r="P69" s="67"/>
      <c r="Q69" s="67"/>
      <c r="R69" s="67"/>
      <c r="S69" s="67"/>
      <c r="T69" s="67"/>
      <c r="U69" s="67"/>
      <c r="V69" s="67"/>
    </row>
    <row r="70" spans="1:22" ht="15" thickTop="1">
      <c r="A70" s="108"/>
      <c r="B70" s="67"/>
      <c r="C70" s="67"/>
      <c r="D70" s="430"/>
      <c r="E70" s="67"/>
      <c r="F70" s="67"/>
      <c r="G70" s="67"/>
      <c r="H70" s="67"/>
      <c r="I70" s="430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ht="14.25">
      <c r="A71" s="108"/>
      <c r="B71" s="67"/>
      <c r="C71" s="67"/>
      <c r="D71" s="430"/>
      <c r="E71" s="67"/>
      <c r="F71" s="67"/>
      <c r="G71" s="67"/>
      <c r="H71" s="67"/>
      <c r="I71" s="430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22" ht="14.25">
      <c r="A72" s="108"/>
      <c r="B72" s="67"/>
      <c r="C72" s="67"/>
      <c r="D72" s="430"/>
      <c r="E72" s="67"/>
      <c r="F72" s="67"/>
      <c r="G72" s="67"/>
      <c r="H72" s="67"/>
      <c r="I72" s="430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1:22" ht="14.25">
      <c r="A73" s="108"/>
      <c r="B73" s="67"/>
      <c r="C73" s="67"/>
      <c r="D73" s="430"/>
      <c r="E73" s="67"/>
      <c r="F73" s="67"/>
      <c r="G73" s="67"/>
      <c r="H73" s="67"/>
      <c r="I73" s="430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</row>
    <row r="74" spans="2:22" ht="14.25">
      <c r="B74" s="67"/>
      <c r="C74" s="67"/>
      <c r="D74" s="430"/>
      <c r="E74" s="67"/>
      <c r="F74" s="67"/>
      <c r="G74" s="67"/>
      <c r="H74" s="67"/>
      <c r="I74" s="430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2:22" ht="14.25">
      <c r="B75" s="67"/>
      <c r="C75" s="67"/>
      <c r="D75" s="67"/>
      <c r="E75" s="67"/>
      <c r="F75" s="67"/>
      <c r="G75" s="67"/>
      <c r="H75" s="67"/>
      <c r="I75" s="430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</row>
    <row r="76" spans="2:22" ht="14.2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 spans="2:22" ht="14.2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</row>
    <row r="78" spans="2:22" ht="14.2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</row>
    <row r="79" spans="2:22" ht="14.2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</row>
    <row r="80" spans="2:22" ht="14.2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</row>
    <row r="81" spans="2:22" ht="14.2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</row>
    <row r="82" spans="2:22" ht="14.2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</row>
    <row r="83" spans="2:22" ht="14.2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</row>
    <row r="84" spans="2:22" ht="14.2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</row>
    <row r="85" spans="2:22" ht="14.2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</row>
    <row r="86" spans="2:22" ht="14.2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2:22" ht="14.2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</row>
    <row r="88" spans="2:22" ht="14.2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</row>
    <row r="89" spans="2:22" ht="14.2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</row>
    <row r="90" spans="2:22" ht="14.2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</row>
    <row r="91" spans="2:22" ht="14.2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</row>
    <row r="92" spans="2:22" ht="14.2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</row>
    <row r="93" spans="2:22" ht="14.2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2:22" ht="14.2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2:22" ht="14.2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</row>
    <row r="96" spans="2:22" ht="14.2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</row>
    <row r="97" spans="2:22" ht="14.2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</row>
    <row r="98" spans="2:22" ht="14.2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</row>
    <row r="99" spans="2:22" ht="14.2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spans="2:22" ht="14.2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</row>
    <row r="101" spans="2:22" ht="14.2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2:22" ht="14.2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 spans="2:22" ht="14.2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 spans="2:22" ht="14.2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 spans="2:22" ht="14.2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</row>
    <row r="106" spans="2:22" ht="14.2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 spans="2:22" ht="14.2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</row>
    <row r="108" spans="2:22" ht="14.2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spans="2:22" ht="14.2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 spans="2:22" ht="14.2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</row>
    <row r="111" spans="13:33" ht="14.25"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</row>
    <row r="112" spans="13:33" ht="14.25"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</row>
    <row r="113" spans="13:33" ht="14.25"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</row>
    <row r="114" spans="13:33" ht="14.25"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</row>
    <row r="115" spans="13:33" ht="14.25"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</row>
    <row r="116" spans="13:33" ht="14.25"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</row>
    <row r="117" spans="13:33" ht="14.25"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</row>
    <row r="118" spans="13:33" ht="14.25"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</row>
    <row r="119" spans="13:33" ht="14.25"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</row>
    <row r="120" spans="13:33" ht="14.25"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</row>
    <row r="121" spans="13:33" ht="14.25"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</row>
    <row r="122" spans="13:33" ht="14.25"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</row>
    <row r="123" spans="13:33" ht="14.25"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</row>
    <row r="124" spans="13:33" ht="14.25"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</row>
    <row r="125" spans="13:33" ht="14.25"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</row>
    <row r="126" spans="13:33" ht="14.25"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</row>
    <row r="127" spans="13:33" ht="14.25"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</row>
    <row r="128" spans="13:33" ht="14.25"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</row>
    <row r="129" spans="13:33" ht="14.25"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</row>
    <row r="130" spans="13:33" ht="14.25"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</row>
    <row r="131" spans="13:33" ht="14.25"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</row>
    <row r="132" spans="13:33" ht="14.25"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</row>
    <row r="133" spans="13:33" ht="14.25"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</row>
    <row r="134" spans="13:33" ht="14.25"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</row>
    <row r="135" spans="13:33" ht="14.25"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</row>
    <row r="136" spans="13:33" ht="14.25"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</row>
    <row r="137" spans="13:33" ht="14.25"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</row>
    <row r="138" spans="13:33" ht="14.25"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</row>
    <row r="139" spans="13:33" ht="14.25"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</row>
    <row r="140" spans="13:33" ht="14.25"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</row>
    <row r="141" spans="13:33" ht="14.25"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</row>
    <row r="142" spans="13:33" ht="14.25"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</row>
    <row r="143" spans="13:33" ht="14.25"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</row>
    <row r="144" spans="13:33" ht="14.25"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</row>
    <row r="145" spans="13:33" ht="14.25"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</row>
    <row r="146" spans="13:33" ht="14.25"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</row>
    <row r="147" spans="13:33" ht="14.25"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</row>
    <row r="148" spans="13:33" ht="14.25"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</row>
    <row r="149" spans="13:33" ht="14.25"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</row>
    <row r="150" spans="13:33" ht="14.25"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</row>
    <row r="151" spans="13:33" ht="14.25"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</row>
    <row r="152" spans="13:33" ht="14.25"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</row>
    <row r="153" spans="13:33" ht="14.25"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</row>
    <row r="154" spans="13:33" ht="14.25"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</row>
    <row r="155" spans="13:33" ht="14.25"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</row>
    <row r="156" spans="13:33" ht="14.25"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</row>
    <row r="157" spans="13:33" ht="14.25"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</row>
    <row r="158" spans="13:33" ht="14.25"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</row>
    <row r="159" spans="13:33" ht="14.25"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</row>
    <row r="160" spans="13:33" ht="14.25"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</row>
    <row r="161" spans="13:33" ht="14.25"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</row>
    <row r="162" spans="13:33" ht="14.25"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</row>
    <row r="163" spans="13:33" ht="14.25"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</row>
    <row r="164" spans="13:33" ht="14.25"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</row>
    <row r="165" spans="13:33" ht="14.25"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</row>
    <row r="166" spans="13:33" ht="14.25"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</row>
    <row r="167" spans="13:33" ht="14.25"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</row>
    <row r="168" spans="13:33" ht="14.25"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</row>
    <row r="169" spans="13:33" ht="14.25"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</row>
    <row r="170" spans="13:33" ht="14.25"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</row>
    <row r="171" spans="13:33" ht="14.25"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</row>
    <row r="172" spans="13:33" ht="14.25"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</row>
    <row r="173" spans="13:33" ht="14.25"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</row>
    <row r="174" spans="13:33" ht="14.25"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</row>
    <row r="175" spans="13:33" ht="14.25"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</row>
    <row r="176" spans="13:33" ht="14.25"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</row>
    <row r="177" spans="13:33" ht="14.25"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</row>
    <row r="178" spans="13:33" ht="14.25"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</row>
    <row r="179" spans="13:33" ht="14.25"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</row>
    <row r="180" spans="13:33" ht="14.25"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</row>
    <row r="181" spans="13:33" ht="14.25"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</row>
    <row r="182" spans="13:33" ht="14.25"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</row>
    <row r="183" spans="13:33" ht="14.25"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</row>
    <row r="184" spans="13:33" ht="14.25"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</row>
  </sheetData>
  <sheetProtection/>
  <mergeCells count="3">
    <mergeCell ref="I4:L4"/>
    <mergeCell ref="A2:C2"/>
    <mergeCell ref="D4:G4"/>
  </mergeCells>
  <hyperlinks>
    <hyperlink ref="A2" location="Index!A1" display="Back to Index"/>
  </hyperlinks>
  <printOptions/>
  <pageMargins left="0.75" right="0.75" top="0.69" bottom="1" header="0.5" footer="0.5"/>
  <pageSetup fitToHeight="1" fitToWidth="1" horizontalDpi="600" verticalDpi="600" orientation="portrait" scale="60" r:id="rId1"/>
  <headerFooter alignWithMargins="0">
    <oddFooter>&amp;L&amp;Z&amp;F&amp;A&amp;R&amp;D&amp;T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"/>
  <sheetViews>
    <sheetView zoomScale="75" zoomScaleNormal="75" zoomScalePageLayoutView="0" workbookViewId="0" topLeftCell="A1">
      <pane xSplit="1" ySplit="5" topLeftCell="B48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C44" sqref="C44"/>
    </sheetView>
  </sheetViews>
  <sheetFormatPr defaultColWidth="9.140625" defaultRowHeight="12.75"/>
  <cols>
    <col min="1" max="1" width="3.7109375" style="0" customWidth="1"/>
    <col min="2" max="2" width="57.140625" style="0" customWidth="1"/>
    <col min="3" max="3" width="13.00390625" style="225" bestFit="1" customWidth="1"/>
    <col min="4" max="4" width="2.28125" style="236" customWidth="1"/>
    <col min="5" max="5" width="11.7109375" style="246" customWidth="1"/>
    <col min="6" max="6" width="9.7109375" style="0" customWidth="1"/>
    <col min="8" max="11" width="9.140625" style="67" customWidth="1"/>
    <col min="12" max="12" width="10.28125" style="0" bestFit="1" customWidth="1"/>
  </cols>
  <sheetData>
    <row r="1" spans="1:20" s="42" customFormat="1" ht="20.25">
      <c r="A1" s="41" t="s">
        <v>334</v>
      </c>
      <c r="C1" s="335"/>
      <c r="D1" s="234"/>
      <c r="E1" s="301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4" customFormat="1" ht="15">
      <c r="A2" s="505" t="s">
        <v>83</v>
      </c>
      <c r="B2" s="505"/>
      <c r="C2" s="505"/>
      <c r="D2" s="235"/>
      <c r="E2" s="302"/>
      <c r="O2" s="45"/>
      <c r="P2" s="45"/>
      <c r="T2" s="45"/>
    </row>
    <row r="3" spans="1:6" ht="15" thickBot="1">
      <c r="A3" s="80"/>
      <c r="B3" s="80"/>
      <c r="F3" s="80"/>
    </row>
    <row r="4" spans="1:11" ht="15.75" thickTop="1">
      <c r="A4" s="80"/>
      <c r="B4" s="518" t="s">
        <v>298</v>
      </c>
      <c r="C4" s="389" t="s">
        <v>404</v>
      </c>
      <c r="D4" s="516"/>
      <c r="E4" s="373" t="s">
        <v>404</v>
      </c>
      <c r="H4"/>
      <c r="I4"/>
      <c r="J4"/>
      <c r="K4"/>
    </row>
    <row r="5" spans="1:11" ht="15.75" thickBot="1">
      <c r="A5" s="80"/>
      <c r="B5" s="519"/>
      <c r="C5" s="390">
        <v>2012</v>
      </c>
      <c r="D5" s="517"/>
      <c r="E5" s="374">
        <v>2011</v>
      </c>
      <c r="H5"/>
      <c r="I5"/>
      <c r="J5"/>
      <c r="K5"/>
    </row>
    <row r="6" spans="1:11" ht="15.75" thickTop="1">
      <c r="A6" s="80"/>
      <c r="B6" s="208"/>
      <c r="C6" s="264"/>
      <c r="D6" s="237"/>
      <c r="E6" s="290"/>
      <c r="H6"/>
      <c r="I6"/>
      <c r="J6"/>
      <c r="K6"/>
    </row>
    <row r="7" spans="1:11" ht="15">
      <c r="A7" s="80"/>
      <c r="B7" s="209" t="s">
        <v>299</v>
      </c>
      <c r="C7" s="231"/>
      <c r="D7" s="230"/>
      <c r="E7" s="135"/>
      <c r="H7"/>
      <c r="I7"/>
      <c r="J7"/>
      <c r="K7"/>
    </row>
    <row r="8" spans="1:11" ht="15">
      <c r="A8" s="80"/>
      <c r="B8" s="210" t="s">
        <v>383</v>
      </c>
      <c r="C8" s="387">
        <f>'[1]CF'!$C$10</f>
        <v>2756</v>
      </c>
      <c r="D8" s="230"/>
      <c r="E8" s="325">
        <v>2507</v>
      </c>
      <c r="H8"/>
      <c r="I8"/>
      <c r="J8"/>
      <c r="K8"/>
    </row>
    <row r="9" spans="1:11" ht="15">
      <c r="A9" s="80"/>
      <c r="B9" s="208"/>
      <c r="C9" s="387"/>
      <c r="D9" s="230"/>
      <c r="E9" s="135"/>
      <c r="H9"/>
      <c r="I9"/>
      <c r="J9"/>
      <c r="K9"/>
    </row>
    <row r="10" spans="1:11" ht="15">
      <c r="A10" s="80"/>
      <c r="B10" s="211" t="s">
        <v>300</v>
      </c>
      <c r="C10" s="387"/>
      <c r="D10" s="230"/>
      <c r="E10" s="135"/>
      <c r="H10"/>
      <c r="I10"/>
      <c r="J10"/>
      <c r="K10"/>
    </row>
    <row r="11" spans="1:11" ht="15">
      <c r="A11" s="80"/>
      <c r="B11" s="210" t="s">
        <v>8</v>
      </c>
      <c r="C11" s="387">
        <f>'[1]CF'!$C$14</f>
        <v>303</v>
      </c>
      <c r="D11" s="230"/>
      <c r="E11" s="135">
        <v>493</v>
      </c>
      <c r="F11" s="210"/>
      <c r="H11"/>
      <c r="I11"/>
      <c r="J11"/>
      <c r="K11"/>
    </row>
    <row r="12" spans="1:11" ht="15">
      <c r="A12" s="80"/>
      <c r="B12" s="210" t="s">
        <v>248</v>
      </c>
      <c r="C12" s="387">
        <f>'[1]CF'!$C$15</f>
        <v>126</v>
      </c>
      <c r="D12" s="230"/>
      <c r="E12" s="135">
        <v>135</v>
      </c>
      <c r="F12" s="210"/>
      <c r="H12"/>
      <c r="I12"/>
      <c r="J12"/>
      <c r="K12"/>
    </row>
    <row r="13" spans="1:11" ht="15" hidden="1">
      <c r="A13" s="80"/>
      <c r="B13" s="210" t="s">
        <v>343</v>
      </c>
      <c r="C13" s="391">
        <v>0</v>
      </c>
      <c r="D13" s="230"/>
      <c r="E13" s="135">
        <v>0</v>
      </c>
      <c r="F13" s="210"/>
      <c r="H13"/>
      <c r="I13"/>
      <c r="J13"/>
      <c r="K13"/>
    </row>
    <row r="14" spans="1:11" ht="15">
      <c r="A14" s="80"/>
      <c r="B14" s="210" t="s">
        <v>70</v>
      </c>
      <c r="C14" s="391">
        <f>'[1]CF'!$C$18</f>
        <v>-103</v>
      </c>
      <c r="D14" s="230"/>
      <c r="E14" s="135">
        <v>-92</v>
      </c>
      <c r="F14" s="210"/>
      <c r="H14"/>
      <c r="I14"/>
      <c r="J14"/>
      <c r="K14"/>
    </row>
    <row r="15" spans="1:11" ht="28.5">
      <c r="A15" s="80"/>
      <c r="B15" s="210" t="s">
        <v>384</v>
      </c>
      <c r="C15" s="391">
        <f>'[1]CF'!$C$20</f>
        <v>-8</v>
      </c>
      <c r="D15" s="230"/>
      <c r="E15" s="135">
        <v>-16</v>
      </c>
      <c r="F15" s="210"/>
      <c r="H15"/>
      <c r="I15"/>
      <c r="J15"/>
      <c r="K15"/>
    </row>
    <row r="16" spans="1:11" ht="15">
      <c r="A16" s="80"/>
      <c r="B16" s="210" t="s">
        <v>246</v>
      </c>
      <c r="C16" s="391">
        <f>'[1]CF'!$C$21</f>
        <v>-316</v>
      </c>
      <c r="D16" s="230"/>
      <c r="E16" s="135">
        <v>-318</v>
      </c>
      <c r="F16" s="210"/>
      <c r="H16"/>
      <c r="I16"/>
      <c r="J16"/>
      <c r="K16"/>
    </row>
    <row r="17" spans="1:11" ht="15">
      <c r="A17" s="80"/>
      <c r="B17" s="210" t="s">
        <v>405</v>
      </c>
      <c r="C17" s="391">
        <v>0</v>
      </c>
      <c r="D17" s="230"/>
      <c r="E17" s="135">
        <v>-47</v>
      </c>
      <c r="F17" s="210"/>
      <c r="H17"/>
      <c r="I17"/>
      <c r="J17"/>
      <c r="K17"/>
    </row>
    <row r="18" spans="1:11" ht="15.75" thickBot="1">
      <c r="A18" s="80"/>
      <c r="B18" s="210" t="s">
        <v>71</v>
      </c>
      <c r="C18" s="391">
        <f>'[1]CF'!$C$23</f>
        <v>478</v>
      </c>
      <c r="D18" s="230"/>
      <c r="E18" s="135">
        <v>389</v>
      </c>
      <c r="F18" s="210"/>
      <c r="H18"/>
      <c r="I18"/>
      <c r="J18"/>
      <c r="K18"/>
    </row>
    <row r="19" spans="1:11" ht="15">
      <c r="A19" s="80"/>
      <c r="B19" s="210" t="s">
        <v>301</v>
      </c>
      <c r="C19" s="392">
        <f>SUM(C8:C18)</f>
        <v>3236</v>
      </c>
      <c r="D19" s="230"/>
      <c r="E19" s="343">
        <v>3051</v>
      </c>
      <c r="F19" s="210"/>
      <c r="H19"/>
      <c r="I19"/>
      <c r="J19"/>
      <c r="K19"/>
    </row>
    <row r="20" spans="1:11" ht="15">
      <c r="A20" s="80"/>
      <c r="B20" s="208"/>
      <c r="C20" s="391"/>
      <c r="D20" s="230"/>
      <c r="E20" s="135"/>
      <c r="H20"/>
      <c r="I20"/>
      <c r="J20"/>
      <c r="K20"/>
    </row>
    <row r="21" spans="1:11" ht="15">
      <c r="A21" s="80"/>
      <c r="B21" s="212" t="s">
        <v>302</v>
      </c>
      <c r="C21" s="387"/>
      <c r="D21" s="230"/>
      <c r="E21" s="135"/>
      <c r="H21"/>
      <c r="I21"/>
      <c r="J21"/>
      <c r="K21"/>
    </row>
    <row r="22" spans="1:12" ht="15">
      <c r="A22" s="80"/>
      <c r="B22" s="210" t="s">
        <v>303</v>
      </c>
      <c r="C22" s="387">
        <f>'[1]CF'!C27</f>
        <v>517</v>
      </c>
      <c r="D22" s="230"/>
      <c r="E22" s="135">
        <v>9327</v>
      </c>
      <c r="F22" s="210"/>
      <c r="H22"/>
      <c r="I22"/>
      <c r="J22"/>
      <c r="K22"/>
      <c r="L22" s="257"/>
    </row>
    <row r="23" spans="1:12" ht="15">
      <c r="A23" s="80"/>
      <c r="B23" s="210" t="s">
        <v>280</v>
      </c>
      <c r="C23" s="387">
        <f>'[1]CF'!C28</f>
        <v>17491</v>
      </c>
      <c r="D23" s="230"/>
      <c r="E23" s="135">
        <v>24838</v>
      </c>
      <c r="F23" s="210"/>
      <c r="H23"/>
      <c r="I23"/>
      <c r="J23"/>
      <c r="K23"/>
      <c r="L23" s="257"/>
    </row>
    <row r="24" spans="1:12" ht="15">
      <c r="A24" s="80"/>
      <c r="B24" s="210" t="s">
        <v>304</v>
      </c>
      <c r="C24" s="387">
        <f>'[1]CF'!C29</f>
        <v>-871</v>
      </c>
      <c r="D24" s="230"/>
      <c r="E24" s="135">
        <v>3323</v>
      </c>
      <c r="F24" s="210"/>
      <c r="H24"/>
      <c r="I24"/>
      <c r="J24"/>
      <c r="K24"/>
      <c r="L24" s="257"/>
    </row>
    <row r="25" spans="1:12" ht="15">
      <c r="A25" s="80"/>
      <c r="B25" s="210" t="s">
        <v>305</v>
      </c>
      <c r="C25" s="387">
        <f>'[1]CF'!C30</f>
        <v>-2769.893</v>
      </c>
      <c r="D25" s="230"/>
      <c r="E25" s="135">
        <v>12820</v>
      </c>
      <c r="F25" s="210"/>
      <c r="H25"/>
      <c r="I25"/>
      <c r="J25"/>
      <c r="K25"/>
      <c r="L25" s="257"/>
    </row>
    <row r="26" spans="1:12" ht="15">
      <c r="A26" s="80"/>
      <c r="B26" s="210" t="s">
        <v>306</v>
      </c>
      <c r="C26" s="387">
        <f>'[1]CF'!C31</f>
        <v>3147.893</v>
      </c>
      <c r="D26" s="230"/>
      <c r="E26" s="135">
        <v>6067</v>
      </c>
      <c r="F26" s="210"/>
      <c r="H26"/>
      <c r="I26"/>
      <c r="J26"/>
      <c r="K26"/>
      <c r="L26" s="257"/>
    </row>
    <row r="27" spans="1:12" ht="15">
      <c r="A27" s="80"/>
      <c r="B27" s="208"/>
      <c r="C27" s="387"/>
      <c r="D27" s="230"/>
      <c r="E27" s="135"/>
      <c r="H27"/>
      <c r="I27"/>
      <c r="J27"/>
      <c r="K27"/>
      <c r="L27" s="257"/>
    </row>
    <row r="28" spans="1:12" ht="15">
      <c r="A28" s="80"/>
      <c r="B28" s="211" t="s">
        <v>307</v>
      </c>
      <c r="C28" s="387"/>
      <c r="D28" s="230"/>
      <c r="E28" s="135"/>
      <c r="H28"/>
      <c r="I28"/>
      <c r="J28"/>
      <c r="K28"/>
      <c r="L28" s="257"/>
    </row>
    <row r="29" spans="1:12" ht="15">
      <c r="A29" s="80"/>
      <c r="B29" s="210" t="s">
        <v>393</v>
      </c>
      <c r="C29" s="387">
        <f>'[1]CF'!C34</f>
        <v>-267</v>
      </c>
      <c r="D29" s="230"/>
      <c r="E29" s="135">
        <v>-628</v>
      </c>
      <c r="F29" s="210"/>
      <c r="H29"/>
      <c r="I29"/>
      <c r="J29"/>
      <c r="K29"/>
      <c r="L29" s="257"/>
    </row>
    <row r="30" spans="1:12" ht="15">
      <c r="A30" s="80"/>
      <c r="B30" s="210" t="s">
        <v>264</v>
      </c>
      <c r="C30" s="387">
        <f>'[1]CF'!C35</f>
        <v>999</v>
      </c>
      <c r="D30" s="230"/>
      <c r="E30" s="135">
        <v>-693</v>
      </c>
      <c r="F30" s="210"/>
      <c r="H30"/>
      <c r="I30"/>
      <c r="J30"/>
      <c r="K30"/>
      <c r="L30" s="257"/>
    </row>
    <row r="31" spans="1:12" ht="15">
      <c r="A31" s="80"/>
      <c r="B31" s="210" t="s">
        <v>265</v>
      </c>
      <c r="C31" s="387">
        <f>'[1]CF'!C37</f>
        <v>-15787</v>
      </c>
      <c r="D31" s="230"/>
      <c r="E31" s="135">
        <v>-9309</v>
      </c>
      <c r="F31" s="210"/>
      <c r="H31"/>
      <c r="I31"/>
      <c r="J31"/>
      <c r="K31"/>
      <c r="L31" s="257"/>
    </row>
    <row r="32" spans="1:12" ht="15">
      <c r="A32" s="80"/>
      <c r="B32" s="210" t="s">
        <v>308</v>
      </c>
      <c r="C32" s="387">
        <f>'[1]CF'!C38</f>
        <v>-804</v>
      </c>
      <c r="D32" s="230"/>
      <c r="E32" s="135">
        <v>-716</v>
      </c>
      <c r="F32" s="210"/>
      <c r="H32"/>
      <c r="I32"/>
      <c r="J32"/>
      <c r="K32"/>
      <c r="L32" s="257"/>
    </row>
    <row r="33" spans="1:12" ht="15">
      <c r="A33" s="80"/>
      <c r="B33" s="210" t="s">
        <v>309</v>
      </c>
      <c r="C33" s="387">
        <f>'[1]CF'!C39</f>
        <v>-7451</v>
      </c>
      <c r="D33" s="230"/>
      <c r="E33" s="135">
        <v>-33940</v>
      </c>
      <c r="F33" s="210"/>
      <c r="H33"/>
      <c r="I33"/>
      <c r="J33"/>
      <c r="K33"/>
      <c r="L33" s="257"/>
    </row>
    <row r="34" spans="1:12" ht="15">
      <c r="A34" s="80"/>
      <c r="B34" s="210" t="s">
        <v>268</v>
      </c>
      <c r="C34" s="387">
        <f>'[1]CF'!C40</f>
        <v>-2435</v>
      </c>
      <c r="D34" s="230"/>
      <c r="E34" s="135">
        <v>-1214</v>
      </c>
      <c r="F34" s="210"/>
      <c r="H34"/>
      <c r="I34"/>
      <c r="J34"/>
      <c r="K34"/>
      <c r="L34" s="257"/>
    </row>
    <row r="35" spans="1:12" ht="15">
      <c r="A35" s="80"/>
      <c r="B35" s="210" t="s">
        <v>276</v>
      </c>
      <c r="C35" s="387">
        <v>-298</v>
      </c>
      <c r="D35" s="230"/>
      <c r="E35" s="135">
        <v>-12973</v>
      </c>
      <c r="F35" s="210"/>
      <c r="H35"/>
      <c r="I35"/>
      <c r="J35"/>
      <c r="K35"/>
      <c r="L35" s="257"/>
    </row>
    <row r="36" spans="1:12" ht="15">
      <c r="A36" s="80"/>
      <c r="B36" s="208"/>
      <c r="C36" s="387"/>
      <c r="D36" s="230"/>
      <c r="E36" s="135"/>
      <c r="H36"/>
      <c r="I36"/>
      <c r="J36"/>
      <c r="K36"/>
      <c r="L36" s="257"/>
    </row>
    <row r="37" spans="1:12" ht="15">
      <c r="A37" s="80"/>
      <c r="B37" s="210" t="s">
        <v>310</v>
      </c>
      <c r="C37" s="387">
        <f>'[1]CF'!$C$43</f>
        <v>-360</v>
      </c>
      <c r="D37" s="230"/>
      <c r="E37" s="135">
        <v>-317</v>
      </c>
      <c r="H37"/>
      <c r="I37"/>
      <c r="J37"/>
      <c r="K37"/>
      <c r="L37" s="257"/>
    </row>
    <row r="38" spans="1:12" ht="15.75" thickBot="1">
      <c r="A38" s="80"/>
      <c r="B38" s="208"/>
      <c r="C38" s="393"/>
      <c r="D38" s="230"/>
      <c r="E38" s="270"/>
      <c r="H38"/>
      <c r="I38"/>
      <c r="J38"/>
      <c r="K38"/>
      <c r="L38" s="257"/>
    </row>
    <row r="39" spans="1:12" ht="30.75" thickBot="1">
      <c r="A39" s="80"/>
      <c r="B39" s="209" t="s">
        <v>360</v>
      </c>
      <c r="C39" s="393">
        <f>SUM(C19:C38)</f>
        <v>-5652</v>
      </c>
      <c r="D39" s="230"/>
      <c r="E39" s="270">
        <v>-364</v>
      </c>
      <c r="H39"/>
      <c r="I39"/>
      <c r="J39"/>
      <c r="K39"/>
      <c r="L39" s="257"/>
    </row>
    <row r="40" spans="1:12" ht="15">
      <c r="A40" s="80"/>
      <c r="B40" s="208"/>
      <c r="C40" s="387"/>
      <c r="D40" s="230"/>
      <c r="E40" s="135"/>
      <c r="H40"/>
      <c r="I40"/>
      <c r="J40"/>
      <c r="K40"/>
      <c r="L40" s="257"/>
    </row>
    <row r="41" spans="1:12" ht="15">
      <c r="A41" s="80"/>
      <c r="B41" s="209" t="s">
        <v>311</v>
      </c>
      <c r="C41" s="387"/>
      <c r="D41" s="230"/>
      <c r="E41" s="135"/>
      <c r="H41"/>
      <c r="I41"/>
      <c r="J41"/>
      <c r="K41"/>
      <c r="L41" s="257"/>
    </row>
    <row r="42" spans="1:12" ht="15">
      <c r="A42" s="80"/>
      <c r="B42" s="209"/>
      <c r="C42" s="387"/>
      <c r="D42" s="230"/>
      <c r="E42" s="135"/>
      <c r="H42"/>
      <c r="I42"/>
      <c r="J42"/>
      <c r="K42"/>
      <c r="L42" s="257"/>
    </row>
    <row r="43" spans="1:12" ht="15">
      <c r="A43" s="80"/>
      <c r="B43" s="210" t="s">
        <v>394</v>
      </c>
      <c r="C43" s="387">
        <v>-12</v>
      </c>
      <c r="D43" s="230"/>
      <c r="E43" s="135">
        <v>-75</v>
      </c>
      <c r="F43" s="210"/>
      <c r="H43"/>
      <c r="I43"/>
      <c r="J43"/>
      <c r="K43"/>
      <c r="L43" s="257"/>
    </row>
    <row r="44" spans="1:12" ht="15">
      <c r="A44" s="80"/>
      <c r="B44" s="210" t="s">
        <v>312</v>
      </c>
      <c r="C44" s="387">
        <f>'[1]CF'!C50</f>
        <v>74</v>
      </c>
      <c r="D44" s="230"/>
      <c r="E44" s="135">
        <v>45</v>
      </c>
      <c r="F44" s="210"/>
      <c r="H44"/>
      <c r="I44"/>
      <c r="J44"/>
      <c r="K44"/>
      <c r="L44" s="257"/>
    </row>
    <row r="45" spans="1:12" ht="15">
      <c r="A45" s="80"/>
      <c r="B45" s="210" t="s">
        <v>313</v>
      </c>
      <c r="C45" s="387">
        <f>'[1]CF'!C51</f>
        <v>-184</v>
      </c>
      <c r="D45" s="230"/>
      <c r="E45" s="135">
        <v>-109</v>
      </c>
      <c r="F45" s="210"/>
      <c r="H45"/>
      <c r="I45"/>
      <c r="J45"/>
      <c r="K45"/>
      <c r="L45" s="257"/>
    </row>
    <row r="46" spans="1:12" ht="28.5">
      <c r="A46" s="80"/>
      <c r="B46" s="210" t="s">
        <v>314</v>
      </c>
      <c r="C46" s="387">
        <f>'[1]CF'!C52</f>
        <v>31</v>
      </c>
      <c r="D46" s="230"/>
      <c r="E46" s="135">
        <v>35</v>
      </c>
      <c r="F46" s="210"/>
      <c r="H46"/>
      <c r="I46"/>
      <c r="J46"/>
      <c r="K46"/>
      <c r="L46" s="257"/>
    </row>
    <row r="47" spans="1:12" ht="15.75" thickBot="1">
      <c r="A47" s="80"/>
      <c r="B47" s="213"/>
      <c r="C47" s="393"/>
      <c r="D47" s="230"/>
      <c r="E47" s="270"/>
      <c r="F47" s="210"/>
      <c r="H47"/>
      <c r="I47"/>
      <c r="J47"/>
      <c r="K47"/>
      <c r="L47" s="257"/>
    </row>
    <row r="48" spans="1:12" ht="30.75" thickBot="1">
      <c r="A48" s="80"/>
      <c r="B48" s="214" t="s">
        <v>395</v>
      </c>
      <c r="C48" s="393">
        <f>SUM(C43:C47)</f>
        <v>-91</v>
      </c>
      <c r="D48" s="230"/>
      <c r="E48" s="270">
        <v>-104</v>
      </c>
      <c r="H48"/>
      <c r="I48"/>
      <c r="J48"/>
      <c r="K48"/>
      <c r="L48" s="257"/>
    </row>
    <row r="49" spans="1:12" ht="15">
      <c r="A49" s="80"/>
      <c r="B49" s="213"/>
      <c r="C49" s="387"/>
      <c r="D49" s="230"/>
      <c r="E49" s="135"/>
      <c r="H49"/>
      <c r="I49"/>
      <c r="J49"/>
      <c r="K49"/>
      <c r="L49" s="257"/>
    </row>
    <row r="50" spans="1:12" ht="15">
      <c r="A50" s="80"/>
      <c r="B50" s="214" t="s">
        <v>315</v>
      </c>
      <c r="C50" s="387"/>
      <c r="D50" s="230"/>
      <c r="E50" s="135"/>
      <c r="H50"/>
      <c r="I50"/>
      <c r="J50"/>
      <c r="K50"/>
      <c r="L50" s="257"/>
    </row>
    <row r="51" spans="1:12" ht="15">
      <c r="A51" s="80"/>
      <c r="B51" s="215" t="s">
        <v>397</v>
      </c>
      <c r="C51" s="387">
        <f>'[1]CF'!$C$58+'[1]CF'!$C$59+'[1]CF'!$C$60</f>
        <v>292</v>
      </c>
      <c r="D51" s="230"/>
      <c r="E51" s="135">
        <v>567</v>
      </c>
      <c r="H51"/>
      <c r="I51"/>
      <c r="J51"/>
      <c r="K51"/>
      <c r="L51" s="257"/>
    </row>
    <row r="52" spans="1:12" ht="15">
      <c r="A52" s="80"/>
      <c r="B52" s="215" t="s">
        <v>344</v>
      </c>
      <c r="C52" s="387">
        <f>'[1]CF'!$C$62</f>
        <v>-2575</v>
      </c>
      <c r="D52" s="230"/>
      <c r="E52" s="135">
        <v>-1046</v>
      </c>
      <c r="H52"/>
      <c r="I52"/>
      <c r="J52"/>
      <c r="K52"/>
      <c r="L52" s="257"/>
    </row>
    <row r="53" spans="1:12" ht="15">
      <c r="A53" s="80"/>
      <c r="B53" s="356" t="s">
        <v>377</v>
      </c>
      <c r="C53" s="387">
        <f>'[1]CF'!$C$63</f>
        <v>2943</v>
      </c>
      <c r="D53" s="230"/>
      <c r="E53" s="135">
        <v>-96</v>
      </c>
      <c r="H53"/>
      <c r="I53"/>
      <c r="J53"/>
      <c r="K53"/>
      <c r="L53" s="257"/>
    </row>
    <row r="54" spans="1:12" ht="15">
      <c r="A54" s="80"/>
      <c r="B54" s="210" t="s">
        <v>364</v>
      </c>
      <c r="C54" s="387">
        <f>'[1]CF'!$C$66</f>
        <v>-109</v>
      </c>
      <c r="D54" s="230"/>
      <c r="E54" s="135">
        <v>-1333</v>
      </c>
      <c r="H54"/>
      <c r="I54"/>
      <c r="J54"/>
      <c r="K54"/>
      <c r="L54" s="257"/>
    </row>
    <row r="55" spans="1:12" ht="15">
      <c r="A55" s="80"/>
      <c r="B55" s="210" t="s">
        <v>341</v>
      </c>
      <c r="C55" s="387">
        <f>'[1]CF'!$C$65</f>
        <v>-1364</v>
      </c>
      <c r="D55" s="230"/>
      <c r="E55" s="135">
        <v>-172</v>
      </c>
      <c r="H55"/>
      <c r="I55"/>
      <c r="J55"/>
      <c r="K55"/>
      <c r="L55" s="257"/>
    </row>
    <row r="56" spans="1:12" ht="15">
      <c r="A56" s="80"/>
      <c r="B56" s="210" t="s">
        <v>357</v>
      </c>
      <c r="C56" s="387">
        <v>0</v>
      </c>
      <c r="D56" s="230"/>
      <c r="E56" s="135">
        <v>-2112</v>
      </c>
      <c r="H56"/>
      <c r="I56"/>
      <c r="J56"/>
      <c r="K56"/>
      <c r="L56" s="257"/>
    </row>
    <row r="57" spans="1:5" ht="15">
      <c r="A57" s="80"/>
      <c r="B57" s="210" t="s">
        <v>370</v>
      </c>
      <c r="C57" s="387">
        <v>0</v>
      </c>
      <c r="D57" s="230"/>
      <c r="E57" s="135">
        <v>-77</v>
      </c>
    </row>
    <row r="58" spans="1:12" ht="15" hidden="1">
      <c r="A58" s="80"/>
      <c r="B58" s="210" t="s">
        <v>373</v>
      </c>
      <c r="C58" s="387"/>
      <c r="D58" s="230"/>
      <c r="E58" s="135"/>
      <c r="H58"/>
      <c r="I58"/>
      <c r="J58"/>
      <c r="K58"/>
      <c r="L58" s="257"/>
    </row>
    <row r="59" spans="1:5" ht="15.75" thickBot="1">
      <c r="A59" s="80"/>
      <c r="B59" s="210"/>
      <c r="C59" s="393"/>
      <c r="D59" s="230"/>
      <c r="E59" s="270"/>
    </row>
    <row r="60" spans="1:12" ht="15.75" thickBot="1">
      <c r="A60" s="80"/>
      <c r="B60" s="209" t="s">
        <v>396</v>
      </c>
      <c r="C60" s="393">
        <f>SUM(C51:C59)</f>
        <v>-813</v>
      </c>
      <c r="D60" s="230"/>
      <c r="E60" s="375">
        <v>-4269</v>
      </c>
      <c r="H60"/>
      <c r="I60"/>
      <c r="J60"/>
      <c r="K60"/>
      <c r="L60" s="257"/>
    </row>
    <row r="61" spans="1:12" ht="15.75" thickBot="1">
      <c r="A61" s="80"/>
      <c r="B61" s="210" t="s">
        <v>316</v>
      </c>
      <c r="C61" s="393">
        <f>'[1]CF'!$C$72</f>
        <v>-72</v>
      </c>
      <c r="D61" s="230"/>
      <c r="E61" s="270">
        <v>-4</v>
      </c>
      <c r="H61"/>
      <c r="I61"/>
      <c r="J61"/>
      <c r="K61"/>
      <c r="L61" s="257"/>
    </row>
    <row r="62" spans="1:12" ht="15">
      <c r="A62" s="80"/>
      <c r="B62" s="208"/>
      <c r="C62" s="387"/>
      <c r="D62" s="230"/>
      <c r="E62" s="135"/>
      <c r="H62"/>
      <c r="I62"/>
      <c r="J62"/>
      <c r="K62"/>
      <c r="L62" s="257"/>
    </row>
    <row r="63" spans="1:12" ht="30">
      <c r="A63" s="80"/>
      <c r="B63" s="209" t="s">
        <v>317</v>
      </c>
      <c r="C63" s="387">
        <f>C61+C60+C39+C48</f>
        <v>-6628</v>
      </c>
      <c r="D63" s="230"/>
      <c r="E63" s="135">
        <v>-4741</v>
      </c>
      <c r="H63"/>
      <c r="I63"/>
      <c r="J63"/>
      <c r="K63"/>
      <c r="L63" s="257"/>
    </row>
    <row r="64" spans="1:12" ht="15.75" thickBot="1">
      <c r="A64" s="80"/>
      <c r="B64" s="209" t="s">
        <v>318</v>
      </c>
      <c r="C64" s="387">
        <v>18891</v>
      </c>
      <c r="D64" s="230"/>
      <c r="E64" s="135">
        <v>25112</v>
      </c>
      <c r="H64"/>
      <c r="I64"/>
      <c r="J64"/>
      <c r="K64"/>
      <c r="L64" s="257"/>
    </row>
    <row r="65" spans="1:12" ht="15.75" thickBot="1">
      <c r="A65" s="80"/>
      <c r="B65" s="468" t="s">
        <v>412</v>
      </c>
      <c r="C65" s="394">
        <f>SUM(C63:C64)</f>
        <v>12263</v>
      </c>
      <c r="D65" s="230"/>
      <c r="E65" s="271">
        <v>20371</v>
      </c>
      <c r="H65"/>
      <c r="I65"/>
      <c r="J65"/>
      <c r="K65"/>
      <c r="L65" s="257"/>
    </row>
    <row r="66" spans="1:11" ht="15">
      <c r="A66" s="80"/>
      <c r="B66" s="209"/>
      <c r="C66" s="357"/>
      <c r="D66" s="230"/>
      <c r="E66" s="135"/>
      <c r="H66"/>
      <c r="I66"/>
      <c r="J66"/>
      <c r="K66"/>
    </row>
    <row r="67" spans="1:11" ht="15">
      <c r="A67" s="80"/>
      <c r="B67" s="209"/>
      <c r="C67" s="231"/>
      <c r="D67" s="230"/>
      <c r="E67" s="135"/>
      <c r="H67"/>
      <c r="I67"/>
      <c r="J67"/>
      <c r="K67"/>
    </row>
    <row r="68" spans="1:11" ht="15.75" thickBot="1">
      <c r="A68" s="80"/>
      <c r="B68" s="216"/>
      <c r="C68" s="232"/>
      <c r="D68" s="238"/>
      <c r="E68" s="296"/>
      <c r="H68"/>
      <c r="I68"/>
      <c r="J68"/>
      <c r="K68"/>
    </row>
    <row r="69" spans="4:9" ht="15" thickTop="1">
      <c r="D69" s="239"/>
      <c r="E69" s="247"/>
      <c r="H69"/>
      <c r="I69"/>
    </row>
    <row r="70" spans="4:9" ht="14.25">
      <c r="D70" s="239"/>
      <c r="E70" s="247"/>
      <c r="H70"/>
      <c r="I70"/>
    </row>
    <row r="71" spans="4:9" ht="14.25">
      <c r="D71" s="239"/>
      <c r="E71" s="247"/>
      <c r="H71"/>
      <c r="I71"/>
    </row>
    <row r="72" spans="4:9" ht="14.25">
      <c r="D72" s="239"/>
      <c r="E72" s="247"/>
      <c r="H72"/>
      <c r="I72"/>
    </row>
    <row r="73" spans="4:9" ht="14.25">
      <c r="D73" s="239"/>
      <c r="E73" s="247"/>
      <c r="H73"/>
      <c r="I73"/>
    </row>
    <row r="74" spans="4:9" ht="14.25">
      <c r="D74" s="239"/>
      <c r="E74" s="247"/>
      <c r="H74"/>
      <c r="I74"/>
    </row>
    <row r="75" spans="4:5" ht="14.25">
      <c r="D75" s="239"/>
      <c r="E75" s="247"/>
    </row>
    <row r="76" spans="4:5" ht="14.25">
      <c r="D76" s="239"/>
      <c r="E76" s="247"/>
    </row>
    <row r="77" spans="4:5" ht="14.25">
      <c r="D77" s="239"/>
      <c r="E77" s="247"/>
    </row>
    <row r="78" spans="4:5" ht="14.25">
      <c r="D78" s="239"/>
      <c r="E78" s="247"/>
    </row>
    <row r="79" spans="4:5" ht="14.25">
      <c r="D79" s="239"/>
      <c r="E79" s="247"/>
    </row>
    <row r="80" spans="4:5" ht="14.25">
      <c r="D80" s="239"/>
      <c r="E80" s="247"/>
    </row>
    <row r="81" spans="4:5" ht="14.25">
      <c r="D81" s="239"/>
      <c r="E81" s="247"/>
    </row>
    <row r="82" spans="4:5" ht="14.25">
      <c r="D82" s="239"/>
      <c r="E82" s="247"/>
    </row>
    <row r="83" spans="4:5" ht="14.25">
      <c r="D83" s="239"/>
      <c r="E83" s="247"/>
    </row>
    <row r="84" spans="4:5" ht="14.25">
      <c r="D84" s="239"/>
      <c r="E84" s="247"/>
    </row>
    <row r="85" spans="4:5" ht="14.25">
      <c r="D85" s="239"/>
      <c r="E85" s="247"/>
    </row>
    <row r="86" spans="4:5" ht="14.25">
      <c r="D86" s="239"/>
      <c r="E86" s="247"/>
    </row>
    <row r="87" spans="4:5" ht="14.25">
      <c r="D87" s="239"/>
      <c r="E87" s="247"/>
    </row>
    <row r="88" spans="4:5" ht="14.25">
      <c r="D88" s="239"/>
      <c r="E88" s="247"/>
    </row>
    <row r="89" spans="4:5" ht="14.25">
      <c r="D89" s="239"/>
      <c r="E89" s="247"/>
    </row>
    <row r="90" spans="4:5" ht="14.25">
      <c r="D90" s="239"/>
      <c r="E90" s="247"/>
    </row>
    <row r="91" spans="4:5" ht="14.25">
      <c r="D91" s="239"/>
      <c r="E91" s="247"/>
    </row>
    <row r="92" spans="4:5" ht="14.25">
      <c r="D92" s="239"/>
      <c r="E92" s="247"/>
    </row>
    <row r="93" spans="4:5" ht="14.25">
      <c r="D93" s="239"/>
      <c r="E93" s="247"/>
    </row>
    <row r="94" spans="4:5" ht="14.25">
      <c r="D94" s="239"/>
      <c r="E94" s="247"/>
    </row>
    <row r="95" spans="4:5" ht="14.25">
      <c r="D95" s="239"/>
      <c r="E95" s="247"/>
    </row>
    <row r="96" spans="4:5" ht="14.25">
      <c r="D96" s="239"/>
      <c r="E96" s="247"/>
    </row>
    <row r="97" spans="4:5" ht="14.25">
      <c r="D97" s="239"/>
      <c r="E97" s="247"/>
    </row>
    <row r="98" spans="4:5" ht="14.25">
      <c r="D98" s="239"/>
      <c r="E98" s="247"/>
    </row>
    <row r="99" spans="4:5" ht="14.25">
      <c r="D99" s="239"/>
      <c r="E99" s="247"/>
    </row>
    <row r="100" spans="4:5" ht="14.25">
      <c r="D100" s="239"/>
      <c r="E100" s="247"/>
    </row>
    <row r="101" spans="4:5" ht="14.25">
      <c r="D101" s="239"/>
      <c r="E101" s="247"/>
    </row>
    <row r="102" spans="4:5" ht="14.25">
      <c r="D102" s="239"/>
      <c r="E102" s="247"/>
    </row>
    <row r="103" spans="4:5" ht="14.25">
      <c r="D103" s="239"/>
      <c r="E103" s="247"/>
    </row>
    <row r="104" spans="4:5" ht="14.25">
      <c r="D104" s="239"/>
      <c r="E104" s="247"/>
    </row>
    <row r="105" spans="4:5" ht="14.25">
      <c r="D105" s="239"/>
      <c r="E105" s="247"/>
    </row>
    <row r="106" spans="4:5" ht="14.25">
      <c r="D106" s="239"/>
      <c r="E106" s="247"/>
    </row>
    <row r="107" spans="4:5" ht="14.25">
      <c r="D107" s="239"/>
      <c r="E107" s="247"/>
    </row>
    <row r="108" spans="4:5" ht="14.25">
      <c r="D108" s="239"/>
      <c r="E108" s="247"/>
    </row>
    <row r="109" spans="4:5" ht="14.25">
      <c r="D109" s="239"/>
      <c r="E109" s="247"/>
    </row>
    <row r="110" spans="4:5" ht="14.25">
      <c r="D110" s="239"/>
      <c r="E110" s="247"/>
    </row>
    <row r="111" spans="4:5" ht="14.25">
      <c r="D111" s="239"/>
      <c r="E111" s="247"/>
    </row>
    <row r="112" spans="4:5" ht="14.25">
      <c r="D112" s="239"/>
      <c r="E112" s="247"/>
    </row>
    <row r="113" spans="4:5" ht="14.25">
      <c r="D113" s="239"/>
      <c r="E113" s="247"/>
    </row>
    <row r="114" spans="4:5" ht="14.25">
      <c r="D114" s="239"/>
      <c r="E114" s="247"/>
    </row>
    <row r="115" spans="4:5" ht="14.25">
      <c r="D115" s="239"/>
      <c r="E115" s="247"/>
    </row>
    <row r="116" spans="4:5" ht="14.25">
      <c r="D116" s="239"/>
      <c r="E116" s="247"/>
    </row>
    <row r="117" spans="4:5" ht="14.25">
      <c r="D117" s="239"/>
      <c r="E117" s="247"/>
    </row>
    <row r="118" spans="4:5" ht="14.25">
      <c r="D118" s="239"/>
      <c r="E118" s="247"/>
    </row>
    <row r="119" spans="4:5" ht="14.25">
      <c r="D119" s="239"/>
      <c r="E119" s="247"/>
    </row>
    <row r="120" spans="4:5" ht="14.25">
      <c r="D120" s="239"/>
      <c r="E120" s="247"/>
    </row>
    <row r="121" spans="4:5" ht="14.25">
      <c r="D121" s="239"/>
      <c r="E121" s="247"/>
    </row>
    <row r="122" spans="4:5" ht="14.25">
      <c r="D122" s="239"/>
      <c r="E122" s="247"/>
    </row>
    <row r="123" spans="4:5" ht="14.25">
      <c r="D123" s="239"/>
      <c r="E123" s="247"/>
    </row>
    <row r="124" spans="4:5" ht="14.25">
      <c r="D124" s="239"/>
      <c r="E124" s="247"/>
    </row>
    <row r="125" spans="4:5" ht="14.25">
      <c r="D125" s="239"/>
      <c r="E125" s="247"/>
    </row>
    <row r="126" spans="4:5" ht="14.25">
      <c r="D126" s="239"/>
      <c r="E126" s="247"/>
    </row>
    <row r="127" spans="4:5" ht="14.25">
      <c r="D127" s="239"/>
      <c r="E127" s="247"/>
    </row>
    <row r="128" spans="4:5" ht="14.25">
      <c r="D128" s="239"/>
      <c r="E128" s="247"/>
    </row>
    <row r="129" spans="4:5" ht="14.25">
      <c r="D129" s="239"/>
      <c r="E129" s="247"/>
    </row>
    <row r="130" spans="4:5" ht="14.25">
      <c r="D130" s="239"/>
      <c r="E130" s="247"/>
    </row>
    <row r="131" spans="4:5" ht="14.25">
      <c r="D131" s="239"/>
      <c r="E131" s="247"/>
    </row>
    <row r="132" spans="4:5" ht="14.25">
      <c r="D132" s="239"/>
      <c r="E132" s="247"/>
    </row>
    <row r="133" spans="4:5" ht="14.25">
      <c r="D133" s="239"/>
      <c r="E133" s="247"/>
    </row>
    <row r="134" spans="4:5" ht="14.25">
      <c r="D134" s="239"/>
      <c r="E134" s="247"/>
    </row>
    <row r="135" spans="4:5" ht="14.25">
      <c r="D135" s="239"/>
      <c r="E135" s="247"/>
    </row>
    <row r="136" spans="4:5" ht="14.25">
      <c r="D136" s="239"/>
      <c r="E136" s="247"/>
    </row>
    <row r="137" spans="4:5" ht="14.25">
      <c r="D137" s="239"/>
      <c r="E137" s="247"/>
    </row>
    <row r="138" spans="4:5" ht="14.25">
      <c r="D138" s="239"/>
      <c r="E138" s="247"/>
    </row>
    <row r="139" spans="4:5" ht="14.25">
      <c r="D139" s="239"/>
      <c r="E139" s="247"/>
    </row>
    <row r="140" spans="4:5" ht="14.25">
      <c r="D140" s="239"/>
      <c r="E140" s="247"/>
    </row>
    <row r="141" spans="4:5" ht="14.25">
      <c r="D141" s="239"/>
      <c r="E141" s="247"/>
    </row>
    <row r="142" spans="4:5" ht="14.25">
      <c r="D142" s="239"/>
      <c r="E142" s="247"/>
    </row>
    <row r="143" spans="4:5" ht="14.25">
      <c r="D143" s="239"/>
      <c r="E143" s="247"/>
    </row>
    <row r="144" spans="4:5" ht="14.25">
      <c r="D144" s="239"/>
      <c r="E144" s="247"/>
    </row>
    <row r="145" spans="4:5" ht="14.25">
      <c r="D145" s="239"/>
      <c r="E145" s="247"/>
    </row>
    <row r="146" spans="4:5" ht="14.25">
      <c r="D146" s="239"/>
      <c r="E146" s="247"/>
    </row>
    <row r="147" spans="4:5" ht="14.25">
      <c r="D147" s="239"/>
      <c r="E147" s="247"/>
    </row>
    <row r="148" spans="4:5" ht="14.25">
      <c r="D148" s="239"/>
      <c r="E148" s="247"/>
    </row>
    <row r="149" spans="4:5" ht="14.25">
      <c r="D149" s="239"/>
      <c r="E149" s="247"/>
    </row>
    <row r="150" spans="4:5" ht="14.25">
      <c r="D150" s="239"/>
      <c r="E150" s="247"/>
    </row>
    <row r="151" spans="4:5" ht="14.25">
      <c r="D151" s="239"/>
      <c r="E151" s="247"/>
    </row>
    <row r="152" spans="4:5" ht="14.25">
      <c r="D152" s="239"/>
      <c r="E152" s="247"/>
    </row>
    <row r="153" spans="4:5" ht="14.25">
      <c r="D153" s="239"/>
      <c r="E153" s="247"/>
    </row>
    <row r="154" spans="4:5" ht="14.25">
      <c r="D154" s="239"/>
      <c r="E154" s="247"/>
    </row>
    <row r="155" spans="4:5" ht="14.25">
      <c r="D155" s="239"/>
      <c r="E155" s="247"/>
    </row>
    <row r="156" spans="4:5" ht="14.25">
      <c r="D156" s="239"/>
      <c r="E156" s="247"/>
    </row>
    <row r="157" spans="4:5" ht="14.25">
      <c r="D157" s="239"/>
      <c r="E157" s="247"/>
    </row>
    <row r="158" spans="4:5" ht="14.25">
      <c r="D158" s="239"/>
      <c r="E158" s="247"/>
    </row>
    <row r="159" spans="4:5" ht="14.25">
      <c r="D159" s="239"/>
      <c r="E159" s="247"/>
    </row>
    <row r="160" spans="4:5" ht="14.25">
      <c r="D160" s="239"/>
      <c r="E160" s="247"/>
    </row>
    <row r="161" spans="4:5" ht="14.25">
      <c r="D161" s="239"/>
      <c r="E161" s="247"/>
    </row>
    <row r="162" spans="4:5" ht="14.25">
      <c r="D162" s="239"/>
      <c r="E162" s="247"/>
    </row>
    <row r="163" spans="4:5" ht="14.25">
      <c r="D163" s="239"/>
      <c r="E163" s="247"/>
    </row>
    <row r="164" spans="4:5" ht="14.25">
      <c r="D164" s="239"/>
      <c r="E164" s="247"/>
    </row>
    <row r="165" spans="4:5" ht="14.25">
      <c r="D165" s="239"/>
      <c r="E165" s="247"/>
    </row>
    <row r="166" spans="4:5" ht="14.25">
      <c r="D166" s="239"/>
      <c r="E166" s="247"/>
    </row>
  </sheetData>
  <sheetProtection/>
  <mergeCells count="3">
    <mergeCell ref="D4:D5"/>
    <mergeCell ref="A2:C2"/>
    <mergeCell ref="B4:B5"/>
  </mergeCells>
  <hyperlinks>
    <hyperlink ref="A2" location="Index!A1" display="Back to Index"/>
  </hyperlinks>
  <printOptions/>
  <pageMargins left="0.75" right="0.75" top="0.72" bottom="1" header="0.5" footer="0.5"/>
  <pageSetup fitToHeight="1" fitToWidth="1" horizontalDpi="600" verticalDpi="600" orientation="portrait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T16"/>
  <sheetViews>
    <sheetView zoomScale="80" zoomScaleNormal="80" zoomScalePageLayoutView="0" workbookViewId="0" topLeftCell="A1">
      <pane ySplit="2" topLeftCell="A3" activePane="bottomLeft" state="frozen"/>
      <selection pane="topLeft" activeCell="P25" sqref="P25"/>
      <selection pane="bottomLeft" activeCell="R14" sqref="R14"/>
    </sheetView>
  </sheetViews>
  <sheetFormatPr defaultColWidth="9.140625" defaultRowHeight="12.75"/>
  <sheetData>
    <row r="1" spans="1:20" s="42" customFormat="1" ht="20.25">
      <c r="A1" s="41" t="s">
        <v>175</v>
      </c>
      <c r="D1" s="41"/>
      <c r="E1" s="41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44" customFormat="1" ht="15">
      <c r="A2" s="505" t="s">
        <v>83</v>
      </c>
      <c r="B2" s="505"/>
      <c r="C2" s="505"/>
      <c r="O2" s="45"/>
      <c r="P2" s="45"/>
      <c r="T2" s="45"/>
    </row>
    <row r="4" ht="15">
      <c r="A4" s="68" t="s">
        <v>201</v>
      </c>
    </row>
    <row r="5" s="80" customFormat="1" ht="15">
      <c r="A5" s="68" t="s">
        <v>174</v>
      </c>
    </row>
    <row r="6" ht="15">
      <c r="A6" s="68" t="s">
        <v>198</v>
      </c>
    </row>
    <row r="7" s="80" customFormat="1" ht="15">
      <c r="A7" s="68" t="s">
        <v>173</v>
      </c>
    </row>
    <row r="8" s="80" customFormat="1" ht="15">
      <c r="A8" s="68" t="s">
        <v>183</v>
      </c>
    </row>
    <row r="9" ht="15">
      <c r="A9" s="68" t="s">
        <v>180</v>
      </c>
    </row>
    <row r="10" s="80" customFormat="1" ht="15">
      <c r="A10" s="68" t="s">
        <v>170</v>
      </c>
    </row>
    <row r="11" s="80" customFormat="1" ht="15">
      <c r="A11" s="68" t="s">
        <v>171</v>
      </c>
    </row>
    <row r="12" s="80" customFormat="1" ht="15">
      <c r="A12" s="68" t="s">
        <v>181</v>
      </c>
    </row>
    <row r="13" s="80" customFormat="1" ht="15">
      <c r="A13" s="68" t="s">
        <v>182</v>
      </c>
    </row>
    <row r="14" ht="15">
      <c r="A14" s="68" t="s">
        <v>230</v>
      </c>
    </row>
    <row r="15" s="80" customFormat="1" ht="15">
      <c r="A15" s="68" t="s">
        <v>172</v>
      </c>
    </row>
    <row r="16" ht="15">
      <c r="A16" s="68" t="s">
        <v>187</v>
      </c>
    </row>
    <row r="36" ht="10.5" customHeight="1"/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AI37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1" sqref="R1:R16384"/>
    </sheetView>
  </sheetViews>
  <sheetFormatPr defaultColWidth="9.140625" defaultRowHeight="12.75" outlineLevelCol="1"/>
  <cols>
    <col min="1" max="1" width="2.00390625" style="23" customWidth="1"/>
    <col min="2" max="2" width="2.28125" style="34" customWidth="1"/>
    <col min="3" max="3" width="53.140625" style="23" customWidth="1"/>
    <col min="4" max="4" width="8.57421875" style="126" hidden="1" customWidth="1" outlineLevel="1"/>
    <col min="5" max="5" width="8.57421875" style="121" hidden="1" customWidth="1" outlineLevel="1"/>
    <col min="6" max="7" width="9.57421875" style="121" hidden="1" customWidth="1" outlineLevel="1"/>
    <col min="8" max="8" width="2.57421875" style="121" hidden="1" customWidth="1" outlineLevel="1"/>
    <col min="9" max="17" width="8.57421875" style="121" hidden="1" customWidth="1" outlineLevel="1"/>
    <col min="18" max="18" width="8.57421875" style="121" hidden="1" customWidth="1" outlineLevel="1" collapsed="1"/>
    <col min="19" max="19" width="8.57421875" style="121" customWidth="1" collapsed="1"/>
    <col min="20" max="22" width="8.57421875" style="121" customWidth="1"/>
    <col min="23" max="23" width="8.57421875" style="122" bestFit="1" customWidth="1"/>
    <col min="24" max="25" width="9.8515625" style="121" bestFit="1" customWidth="1"/>
    <col min="26" max="26" width="2.421875" style="121" customWidth="1"/>
    <col min="27" max="27" width="8.57421875" style="121" customWidth="1"/>
    <col min="28" max="28" width="8.57421875" style="122" customWidth="1"/>
    <col min="29" max="29" width="6.57421875" style="121" customWidth="1"/>
    <col min="30" max="30" width="9.140625" style="23" customWidth="1"/>
    <col min="31" max="31" width="10.00390625" style="23" bestFit="1" customWidth="1"/>
    <col min="32" max="16384" width="9.140625" style="23" customWidth="1"/>
  </cols>
  <sheetData>
    <row r="1" spans="1:29" s="42" customFormat="1" ht="20.25">
      <c r="A1" s="41" t="s">
        <v>95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407</v>
      </c>
      <c r="Z2" s="74"/>
      <c r="AA2" s="298" t="s">
        <v>401</v>
      </c>
      <c r="AB2" s="298" t="s">
        <v>402</v>
      </c>
      <c r="AC2" s="298" t="s">
        <v>403</v>
      </c>
    </row>
    <row r="3" spans="2:29" s="22" customFormat="1" ht="7.5" customHeight="1">
      <c r="B3" s="10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119"/>
      <c r="X3" s="75"/>
      <c r="Y3" s="75"/>
      <c r="Z3" s="75"/>
      <c r="AA3" s="75"/>
      <c r="AB3" s="119"/>
      <c r="AC3" s="75"/>
    </row>
    <row r="4" spans="1:29" s="18" customFormat="1" ht="15">
      <c r="A4" s="40" t="s">
        <v>322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408"/>
      <c r="X4" s="17"/>
      <c r="Y4" s="17"/>
      <c r="Z4" s="17"/>
      <c r="AA4" s="17"/>
      <c r="AB4" s="141"/>
      <c r="AC4" s="17"/>
    </row>
    <row r="5" spans="2:29" s="50" customFormat="1" ht="14.25">
      <c r="B5" s="50" t="s">
        <v>149</v>
      </c>
      <c r="D5" s="86">
        <v>1.14</v>
      </c>
      <c r="E5" s="86">
        <v>0.91</v>
      </c>
      <c r="F5" s="86">
        <v>1.15</v>
      </c>
      <c r="G5" s="86">
        <v>1.3</v>
      </c>
      <c r="H5" s="86"/>
      <c r="I5" s="86">
        <v>0.85</v>
      </c>
      <c r="J5" s="86">
        <v>0.96</v>
      </c>
      <c r="K5" s="86">
        <v>0.98</v>
      </c>
      <c r="L5" s="86">
        <v>0.85</v>
      </c>
      <c r="M5" s="86">
        <v>0.92</v>
      </c>
      <c r="N5" s="86">
        <v>1.25</v>
      </c>
      <c r="O5" s="86">
        <v>1.25</v>
      </c>
      <c r="P5" s="86">
        <v>1.16</v>
      </c>
      <c r="Q5" s="86">
        <v>1.41</v>
      </c>
      <c r="R5" s="128">
        <v>1.26</v>
      </c>
      <c r="S5" s="128">
        <v>1.28</v>
      </c>
      <c r="T5" s="128">
        <v>1.23</v>
      </c>
      <c r="U5" s="128">
        <v>1.58</v>
      </c>
      <c r="V5" s="128">
        <v>1.34</v>
      </c>
      <c r="W5" s="467">
        <v>1.4</v>
      </c>
      <c r="X5" s="121">
        <f>IF(AND(W5=0,V5=0),0,IF(OR(AND(W5&gt;0,V5&lt;=0),AND(W5&lt;0,V5&gt;=0)),"nm",IF(AND(W5&lt;0,V5&lt;0),IF(-(W5/V5-1)*100&lt;-100,"(&gt;100)",-(W5/V5-1)*100),IF((W5/V5-1)*100&gt;100,"&gt;100",(W5/V5-1)*100))))</f>
        <v>4.477611940298498</v>
      </c>
      <c r="Y5" s="121">
        <f>IF(AND(W5=0,S5=0),0,IF(OR(AND(W5&gt;0,S5&lt;=0),AND(W5&lt;0,S5&gt;=0)),"nm",IF(AND(W5&lt;0,S5&lt;0),IF(-(W5/S5-1)*100&lt;-100,"(&gt;100)",-(W5/S5-1)*100),IF((W5/S5-1)*100&gt;100,"&gt;100",(W5/S5-1)*100))))</f>
        <v>9.375</v>
      </c>
      <c r="Z5" s="128"/>
      <c r="AA5" s="128">
        <v>1.32</v>
      </c>
      <c r="AB5" s="467">
        <v>1.44</v>
      </c>
      <c r="AC5" s="121">
        <f>IF(AND(AB5=0,AA5=0),0,IF(OR(AND(AB5&gt;0,AA5&lt;=0),AND(AB5&lt;0,AA5&gt;=0)),"nm",IF(AND(AB5&lt;0,AA5&lt;0),IF(-(AB5/AA5-1)*100&lt;-100,"(&gt;100)",-(AB5/AA5-1)*100),IF((AB5/AA5-1)*100&gt;100,"&gt;100",(AB5/AA5-1)*100))))</f>
        <v>9.090909090909083</v>
      </c>
    </row>
    <row r="6" spans="2:29" s="50" customFormat="1" ht="14.25">
      <c r="B6" s="50" t="s">
        <v>150</v>
      </c>
      <c r="D6" s="86">
        <v>1.07</v>
      </c>
      <c r="E6" s="86">
        <v>0.9</v>
      </c>
      <c r="F6" s="86">
        <v>0.7</v>
      </c>
      <c r="G6" s="86">
        <v>1.3</v>
      </c>
      <c r="H6" s="86"/>
      <c r="I6" s="86">
        <v>0.84</v>
      </c>
      <c r="J6" s="86">
        <v>0.96</v>
      </c>
      <c r="K6" s="86">
        <v>0.98</v>
      </c>
      <c r="L6" s="86">
        <v>0.85</v>
      </c>
      <c r="M6" s="86">
        <v>0.92</v>
      </c>
      <c r="N6" s="86">
        <v>0.8</v>
      </c>
      <c r="O6" s="86">
        <v>1.25</v>
      </c>
      <c r="P6" s="86">
        <v>1.16</v>
      </c>
      <c r="Q6" s="86">
        <v>1.41</v>
      </c>
      <c r="R6" s="128">
        <v>1.26</v>
      </c>
      <c r="S6" s="128">
        <v>1.28</v>
      </c>
      <c r="T6" s="128">
        <v>1.23</v>
      </c>
      <c r="U6" s="128">
        <v>1.58</v>
      </c>
      <c r="V6" s="128">
        <v>1.34</v>
      </c>
      <c r="W6" s="467">
        <f>W5</f>
        <v>1.4</v>
      </c>
      <c r="X6" s="121">
        <f>IF(AND(W6=0,V6=0),0,IF(OR(AND(W6&gt;0,V6&lt;=0),AND(W6&lt;0,V6&gt;=0)),"nm",IF(AND(W6&lt;0,V6&lt;0),IF(-(W6/V6-1)*100&lt;-100,"(&gt;100)",-(W6/V6-1)*100),IF((W6/V6-1)*100&gt;100,"&gt;100",(W6/V6-1)*100))))</f>
        <v>4.477611940298498</v>
      </c>
      <c r="Y6" s="121">
        <f>IF(AND(W6=0,S6=0),0,IF(OR(AND(W6&gt;0,S6&lt;=0),AND(W6&lt;0,S6&gt;=0)),"nm",IF(AND(W6&lt;0,S6&lt;0),IF(-(W6/S6-1)*100&lt;-100,"(&gt;100)",-(W6/S6-1)*100),IF((W6/S6-1)*100&gt;100,"&gt;100",(W6/S6-1)*100))))</f>
        <v>9.375</v>
      </c>
      <c r="Z6" s="128"/>
      <c r="AA6" s="128">
        <v>1.32</v>
      </c>
      <c r="AB6" s="467">
        <f>AB5</f>
        <v>1.44</v>
      </c>
      <c r="AC6" s="121">
        <f>IF(AND(AB6=0,AA6=0),0,IF(OR(AND(AB6&gt;0,AA6&lt;=0),AND(AB6&lt;0,AA6&gt;=0)),"nm",IF(AND(AB6&lt;0,AA6&lt;0),IF(-(AB6/AA6-1)*100&lt;-100,"(&gt;100)",-(AB6/AA6-1)*100),IF((AB6/AA6-1)*100&gt;100,"&gt;100",(AB6/AA6-1)*100))))</f>
        <v>9.090909090909083</v>
      </c>
    </row>
    <row r="7" spans="2:29" s="336" customFormat="1" ht="14.25">
      <c r="B7" s="336" t="s">
        <v>55</v>
      </c>
      <c r="D7" s="128">
        <v>10.25</v>
      </c>
      <c r="E7" s="128">
        <v>10.85</v>
      </c>
      <c r="F7" s="128">
        <v>11.25</v>
      </c>
      <c r="G7" s="128">
        <v>11.77</v>
      </c>
      <c r="H7" s="128"/>
      <c r="I7" s="128">
        <v>10.27</v>
      </c>
      <c r="J7" s="128">
        <v>10.45</v>
      </c>
      <c r="K7" s="128">
        <v>10.76</v>
      </c>
      <c r="L7" s="128">
        <v>10.85</v>
      </c>
      <c r="M7" s="128">
        <v>11.2</v>
      </c>
      <c r="N7" s="128">
        <v>10.88</v>
      </c>
      <c r="O7" s="128">
        <v>11.18</v>
      </c>
      <c r="P7" s="128">
        <v>11.25</v>
      </c>
      <c r="Q7" s="128">
        <v>11.61</v>
      </c>
      <c r="R7" s="128">
        <v>11.69</v>
      </c>
      <c r="S7" s="128">
        <v>11.77</v>
      </c>
      <c r="T7" s="128">
        <v>11.77</v>
      </c>
      <c r="U7" s="128">
        <v>12.28</v>
      </c>
      <c r="V7" s="128">
        <v>12.36</v>
      </c>
      <c r="W7" s="467">
        <v>12.5</v>
      </c>
      <c r="X7" s="121">
        <f>IF(AND(W7=0,V7=0),0,IF(OR(AND(W7&gt;0,V7&lt;=0),AND(W7&lt;0,V7&gt;=0)),"nm",IF(AND(W7&lt;0,V7&lt;0),IF(-(W7/V7-1)*100&lt;-100,"(&gt;100)",-(W7/V7-1)*100),IF((W7/V7-1)*100&gt;100,"&gt;100",(W7/V7-1)*100))))</f>
        <v>1.1326860841424091</v>
      </c>
      <c r="Y7" s="121">
        <f>IF(AND(W7=0,S7=0),0,IF(OR(AND(W7&gt;0,S7&lt;=0),AND(W7&lt;0,S7&gt;=0)),"nm",IF(AND(W7&lt;0,S7&lt;0),IF(-(W7/S7-1)*100&lt;-100,"(&gt;100)",-(W7/S7-1)*100),IF((W7/S7-1)*100&gt;100,"&gt;100",(W7/S7-1)*100))))</f>
        <v>6.202209005947323</v>
      </c>
      <c r="Z7" s="128"/>
      <c r="AA7" s="128">
        <v>11.77</v>
      </c>
      <c r="AB7" s="467">
        <v>12.5</v>
      </c>
      <c r="AC7" s="121">
        <f>IF(AND(AB7=0,AA7=0),0,IF(OR(AND(AB7&gt;0,AA7&lt;=0),AND(AB7&lt;0,AA7&gt;=0)),"nm",IF(AND(AB7&lt;0,AA7&lt;0),IF(-(AB7/AA7-1)*100&lt;-100,"(&gt;100)",-(AB7/AA7-1)*100),IF((AB7/AA7-1)*100&gt;100,"&gt;100",(AB7/AA7-1)*100))))</f>
        <v>6.202209005947323</v>
      </c>
    </row>
    <row r="8" spans="2:32" s="50" customFormat="1" ht="14.25">
      <c r="B8" s="50" t="s">
        <v>62</v>
      </c>
      <c r="D8" s="86">
        <v>0.65</v>
      </c>
      <c r="E8" s="86">
        <v>0.56</v>
      </c>
      <c r="F8" s="86">
        <v>0.56</v>
      </c>
      <c r="G8" s="86">
        <v>0.56</v>
      </c>
      <c r="H8" s="86"/>
      <c r="I8" s="86">
        <v>0.14</v>
      </c>
      <c r="J8" s="86">
        <v>0.14</v>
      </c>
      <c r="K8" s="86">
        <v>0.14</v>
      </c>
      <c r="L8" s="86">
        <v>0.14</v>
      </c>
      <c r="M8" s="86">
        <v>0.14</v>
      </c>
      <c r="N8" s="86">
        <v>0.14</v>
      </c>
      <c r="O8" s="86">
        <v>0</v>
      </c>
      <c r="P8" s="86">
        <v>0.28</v>
      </c>
      <c r="Q8" s="86">
        <v>0</v>
      </c>
      <c r="R8" s="128">
        <v>0.28</v>
      </c>
      <c r="S8" s="128">
        <v>0</v>
      </c>
      <c r="T8" s="128">
        <v>0.28</v>
      </c>
      <c r="U8" s="128">
        <v>0</v>
      </c>
      <c r="V8" s="128">
        <v>0.28</v>
      </c>
      <c r="W8" s="467">
        <v>0</v>
      </c>
      <c r="X8" s="121">
        <f>IF(AND(W8=0,V8=0),0,IF(OR(AND(W8&gt;0,V8&lt;=0),AND(W8&lt;0,V8&gt;=0)),"nm",IF(AND(W8&lt;0,V8&lt;0),IF(-(W8/V8-1)*100&lt;-100,"(&gt;100)",-(W8/V8-1)*100),IF((W8/V8-1)*100&gt;100,"&gt;100",(W8/V8-1)*100))))</f>
        <v>-100</v>
      </c>
      <c r="Y8" s="121">
        <f>IF(AND(W8=0,S8=0),0,IF(OR(AND(W8&gt;0,S8&lt;=0),AND(W8&lt;0,S8&gt;=0)),"nm",IF(AND(W8&lt;0,S8&lt;0),IF(-(W8/S8-1)*100&lt;-100,"(&gt;100)",-(W8/S8-1)*100),IF((W8/S8-1)*100&gt;100,"&gt;100",(W8/S8-1)*100))))</f>
        <v>0</v>
      </c>
      <c r="Z8" s="128"/>
      <c r="AA8" s="128">
        <v>0.28</v>
      </c>
      <c r="AB8" s="467">
        <v>0.28</v>
      </c>
      <c r="AC8" s="121">
        <f>IF(AND(AB8=0,AA8=0),0,IF(OR(AND(AB8&gt;0,AA8&lt;=0),AND(AB8&lt;0,AA8&gt;=0)),"nm",IF(AND(AB8&lt;0,AA8&lt;0),IF(-(AB8/AA8-1)*100&lt;-100,"(&gt;100)",-(AB8/AA8-1)*100),IF((AB8/AA8-1)*100&gt;100,"&gt;100",(AB8/AA8-1)*100))))</f>
        <v>0</v>
      </c>
      <c r="AD8" s="336"/>
      <c r="AE8" s="336"/>
      <c r="AF8" s="336"/>
    </row>
    <row r="9" spans="4:29" s="50" customFormat="1" ht="14.25"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128"/>
      <c r="S9" s="128"/>
      <c r="T9" s="128"/>
      <c r="U9" s="128"/>
      <c r="V9" s="128"/>
      <c r="W9" s="409"/>
      <c r="X9" s="121"/>
      <c r="Y9" s="121"/>
      <c r="Z9" s="128"/>
      <c r="AA9" s="128"/>
      <c r="AB9" s="409"/>
      <c r="AC9" s="121"/>
    </row>
    <row r="10" spans="1:31" s="53" customFormat="1" ht="15">
      <c r="A10" s="52" t="s">
        <v>323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410"/>
      <c r="X10" s="17"/>
      <c r="Y10" s="17"/>
      <c r="Z10" s="55"/>
      <c r="AA10" s="55"/>
      <c r="AB10" s="410"/>
      <c r="AC10" s="17"/>
      <c r="AE10" s="50"/>
    </row>
    <row r="11" spans="2:35" s="50" customFormat="1" ht="14.25">
      <c r="B11" s="50" t="s">
        <v>149</v>
      </c>
      <c r="C11" s="336"/>
      <c r="D11" s="128">
        <v>1.1</v>
      </c>
      <c r="E11" s="128">
        <v>0.88</v>
      </c>
      <c r="F11" s="128">
        <v>1.11</v>
      </c>
      <c r="G11" s="128">
        <v>1.26</v>
      </c>
      <c r="H11" s="128"/>
      <c r="I11" s="128">
        <v>0.83</v>
      </c>
      <c r="J11" s="128">
        <v>0.93</v>
      </c>
      <c r="K11" s="128">
        <v>0.95</v>
      </c>
      <c r="L11" s="128">
        <v>0.83</v>
      </c>
      <c r="M11" s="128">
        <v>0.89</v>
      </c>
      <c r="N11" s="128">
        <v>1.2</v>
      </c>
      <c r="O11" s="128">
        <v>1.2</v>
      </c>
      <c r="P11" s="128">
        <v>1.13</v>
      </c>
      <c r="Q11" s="128">
        <v>1.36</v>
      </c>
      <c r="R11" s="128">
        <v>1.21</v>
      </c>
      <c r="S11" s="128">
        <v>1.24</v>
      </c>
      <c r="T11" s="128">
        <v>1.19</v>
      </c>
      <c r="U11" s="128">
        <v>1.56</v>
      </c>
      <c r="V11" s="128">
        <v>1.33</v>
      </c>
      <c r="W11" s="467">
        <v>1.38</v>
      </c>
      <c r="X11" s="121">
        <f>IF(AND(W11=0,V11=0),0,IF(OR(AND(W11&gt;0,V11&lt;=0),AND(W11&lt;0,V11&gt;=0)),"nm",IF(AND(W11&lt;0,V11&lt;0),IF(-(W11/V11-1)*100&lt;-100,"(&gt;100)",-(W11/V11-1)*100),IF((W11/V11-1)*100&gt;100,"&gt;100",(W11/V11-1)*100))))</f>
        <v>3.7593984962405846</v>
      </c>
      <c r="Y11" s="121">
        <f>IF(AND(W11=0,S11=0),0,IF(OR(AND(W11&gt;0,S11&lt;=0),AND(W11&lt;0,S11&gt;=0)),"nm",IF(AND(W11&lt;0,S11&lt;0),IF(-(W11/S11-1)*100&lt;-100,"(&gt;100)",-(W11/S11-1)*100),IF((W11/S11-1)*100&gt;100,"&gt;100",(W11/S11-1)*100))))</f>
        <v>11.290322580645151</v>
      </c>
      <c r="Z11" s="128"/>
      <c r="AA11" s="128">
        <v>1.28</v>
      </c>
      <c r="AB11" s="467">
        <v>1.42</v>
      </c>
      <c r="AC11" s="121">
        <f>IF(AND(AB11=0,AA11=0),0,IF(OR(AND(AB11&gt;0,AA11&lt;=0),AND(AB11&lt;0,AA11&gt;=0)),"nm",IF(AND(AB11&lt;0,AA11&lt;0),IF(-(AB11/AA11-1)*100&lt;-100,"(&gt;100)",-(AB11/AA11-1)*100),IF((AB11/AA11-1)*100&gt;100,"&gt;100",(AB11/AA11-1)*100))))</f>
        <v>10.9375</v>
      </c>
      <c r="AD11" s="336"/>
      <c r="AE11" s="336"/>
      <c r="AF11" s="336"/>
      <c r="AG11" s="336"/>
      <c r="AH11" s="336"/>
      <c r="AI11" s="336"/>
    </row>
    <row r="12" spans="2:35" s="50" customFormat="1" ht="14.25">
      <c r="B12" s="50" t="s">
        <v>150</v>
      </c>
      <c r="C12" s="336"/>
      <c r="D12" s="128">
        <v>1.04</v>
      </c>
      <c r="E12" s="128">
        <v>0.87</v>
      </c>
      <c r="F12" s="128">
        <v>0.68</v>
      </c>
      <c r="G12" s="128">
        <v>1.26</v>
      </c>
      <c r="H12" s="128"/>
      <c r="I12" s="128">
        <v>0.82</v>
      </c>
      <c r="J12" s="128">
        <v>0.93</v>
      </c>
      <c r="K12" s="128">
        <v>0.95</v>
      </c>
      <c r="L12" s="128">
        <v>0.83</v>
      </c>
      <c r="M12" s="128">
        <v>0.89</v>
      </c>
      <c r="N12" s="128">
        <v>0.78</v>
      </c>
      <c r="O12" s="128">
        <v>1.2</v>
      </c>
      <c r="P12" s="128">
        <v>1.13</v>
      </c>
      <c r="Q12" s="128">
        <v>1.36</v>
      </c>
      <c r="R12" s="128">
        <v>1.21</v>
      </c>
      <c r="S12" s="128">
        <v>1.24</v>
      </c>
      <c r="T12" s="128">
        <v>1.19</v>
      </c>
      <c r="U12" s="128">
        <v>1.56</v>
      </c>
      <c r="V12" s="128">
        <v>1.33</v>
      </c>
      <c r="W12" s="467">
        <f>W11</f>
        <v>1.38</v>
      </c>
      <c r="X12" s="121">
        <f>IF(AND(W12=0,V12=0),0,IF(OR(AND(W12&gt;0,V12&lt;=0),AND(W12&lt;0,V12&gt;=0)),"nm",IF(AND(W12&lt;0,V12&lt;0),IF(-(W12/V12-1)*100&lt;-100,"(&gt;100)",-(W12/V12-1)*100),IF((W12/V12-1)*100&gt;100,"&gt;100",(W12/V12-1)*100))))</f>
        <v>3.7593984962405846</v>
      </c>
      <c r="Y12" s="121">
        <f>IF(AND(W12=0,S12=0),0,IF(OR(AND(W12&gt;0,S12&lt;=0),AND(W12&lt;0,S12&gt;=0)),"nm",IF(AND(W12&lt;0,S12&lt;0),IF(-(W12/S12-1)*100&lt;-100,"(&gt;100)",-(W12/S12-1)*100),IF((W12/S12-1)*100&gt;100,"&gt;100",(W12/S12-1)*100))))</f>
        <v>11.290322580645151</v>
      </c>
      <c r="Z12" s="128"/>
      <c r="AA12" s="128">
        <v>1.28</v>
      </c>
      <c r="AB12" s="467">
        <f>AB11</f>
        <v>1.42</v>
      </c>
      <c r="AC12" s="121">
        <f>IF(AND(AB12=0,AA12=0),0,IF(OR(AND(AB12&gt;0,AA12&lt;=0),AND(AB12&lt;0,AA12&gt;=0)),"nm",IF(AND(AB12&lt;0,AA12&lt;0),IF(-(AB12/AA12-1)*100&lt;-100,"(&gt;100)",-(AB12/AA12-1)*100),IF((AB12/AA12-1)*100&gt;100,"&gt;100",(AB12/AA12-1)*100))))</f>
        <v>10.9375</v>
      </c>
      <c r="AD12" s="336"/>
      <c r="AE12" s="336"/>
      <c r="AF12" s="336"/>
      <c r="AG12" s="336"/>
      <c r="AH12" s="336"/>
      <c r="AI12" s="336"/>
    </row>
    <row r="13" spans="2:29" s="336" customFormat="1" ht="14.25">
      <c r="B13" s="336" t="s">
        <v>55</v>
      </c>
      <c r="D13" s="128">
        <v>10.14</v>
      </c>
      <c r="E13" s="128">
        <v>10.65</v>
      </c>
      <c r="F13" s="128">
        <v>11.04</v>
      </c>
      <c r="G13" s="128">
        <v>11.75</v>
      </c>
      <c r="H13" s="128"/>
      <c r="I13" s="128">
        <v>10.1</v>
      </c>
      <c r="J13" s="128">
        <v>10.27</v>
      </c>
      <c r="K13" s="128">
        <v>10.57</v>
      </c>
      <c r="L13" s="128">
        <v>10.65</v>
      </c>
      <c r="M13" s="128">
        <v>10.99</v>
      </c>
      <c r="N13" s="128">
        <v>10.68</v>
      </c>
      <c r="O13" s="128">
        <v>10.97</v>
      </c>
      <c r="P13" s="128">
        <v>11.04</v>
      </c>
      <c r="Q13" s="128">
        <v>11.39</v>
      </c>
      <c r="R13" s="128">
        <v>11.47</v>
      </c>
      <c r="S13" s="128">
        <v>11.54</v>
      </c>
      <c r="T13" s="128">
        <v>11.75</v>
      </c>
      <c r="U13" s="128">
        <v>12.19</v>
      </c>
      <c r="V13" s="128">
        <v>12.27</v>
      </c>
      <c r="W13" s="467">
        <v>12.41</v>
      </c>
      <c r="X13" s="121">
        <f>IF(AND(W13=0,V13=0),0,IF(OR(AND(W13&gt;0,V13&lt;=0),AND(W13&lt;0,V13&gt;=0)),"nm",IF(AND(W13&lt;0,V13&lt;0),IF(-(W13/V13-1)*100&lt;-100,"(&gt;100)",-(W13/V13-1)*100),IF((W13/V13-1)*100&gt;100,"&gt;100",(W13/V13-1)*100))))</f>
        <v>1.140994295028519</v>
      </c>
      <c r="Y13" s="121">
        <f>IF(AND(W13=0,S13=0),0,IF(OR(AND(W13&gt;0,S13&lt;=0),AND(W13&lt;0,S13&gt;=0)),"nm",IF(AND(W13&lt;0,S13&lt;0),IF(-(W13/S13-1)*100&lt;-100,"(&gt;100)",-(W13/S13-1)*100),IF((W13/S13-1)*100&gt;100,"&gt;100",(W13/S13-1)*100))))</f>
        <v>7.538994800693244</v>
      </c>
      <c r="Z13" s="128"/>
      <c r="AA13" s="128">
        <v>11.54</v>
      </c>
      <c r="AB13" s="467">
        <v>12.41</v>
      </c>
      <c r="AC13" s="121">
        <f>IF(AND(AB13=0,AA13=0),0,IF(OR(AND(AB13&gt;0,AA13&lt;=0),AND(AB13&lt;0,AA13&gt;=0)),"nm",IF(AND(AB13&lt;0,AA13&lt;0),IF(-(AB13/AA13-1)*100&lt;-100,"(&gt;100)",-(AB13/AA13-1)*100),IF((AB13/AA13-1)*100&gt;100,"&gt;100",(AB13/AA13-1)*100))))</f>
        <v>7.538994800693244</v>
      </c>
    </row>
    <row r="14" spans="2:35" s="22" customFormat="1" ht="14.25">
      <c r="B14" s="35"/>
      <c r="C14" s="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407"/>
      <c r="X14" s="121"/>
      <c r="Y14" s="121"/>
      <c r="Z14" s="121"/>
      <c r="AA14" s="121"/>
      <c r="AB14" s="407"/>
      <c r="AC14" s="121"/>
      <c r="AD14" s="20"/>
      <c r="AE14" s="336"/>
      <c r="AF14" s="20"/>
      <c r="AG14" s="20"/>
      <c r="AH14" s="20"/>
      <c r="AI14" s="20"/>
    </row>
    <row r="15" spans="1:35" s="22" customFormat="1" ht="15">
      <c r="A15" s="46" t="s">
        <v>320</v>
      </c>
      <c r="B15" s="35"/>
      <c r="C15" s="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409"/>
      <c r="X15" s="19"/>
      <c r="Y15" s="19"/>
      <c r="Z15" s="121"/>
      <c r="AA15" s="121"/>
      <c r="AB15" s="407"/>
      <c r="AC15" s="19"/>
      <c r="AD15" s="20"/>
      <c r="AE15" s="336"/>
      <c r="AF15" s="20"/>
      <c r="AG15" s="20"/>
      <c r="AH15" s="20"/>
      <c r="AI15" s="20"/>
    </row>
    <row r="16" spans="2:31" s="18" customFormat="1" ht="15">
      <c r="B16" s="49" t="s">
        <v>324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408"/>
      <c r="X16" s="17"/>
      <c r="Y16" s="17"/>
      <c r="Z16" s="17"/>
      <c r="AA16" s="17"/>
      <c r="AB16" s="408"/>
      <c r="AC16" s="17"/>
      <c r="AE16" s="336"/>
    </row>
    <row r="17" spans="3:35" s="22" customFormat="1" ht="14.25">
      <c r="C17" s="20" t="s">
        <v>57</v>
      </c>
      <c r="D17" s="121">
        <v>2056</v>
      </c>
      <c r="E17" s="121">
        <v>2064</v>
      </c>
      <c r="F17" s="121">
        <v>2650</v>
      </c>
      <c r="G17" s="121">
        <v>3035</v>
      </c>
      <c r="H17" s="121"/>
      <c r="I17" s="121">
        <v>456</v>
      </c>
      <c r="J17" s="121">
        <v>552</v>
      </c>
      <c r="K17" s="121">
        <v>563</v>
      </c>
      <c r="L17" s="121">
        <v>493</v>
      </c>
      <c r="M17" s="121">
        <v>532</v>
      </c>
      <c r="N17" s="121">
        <v>718</v>
      </c>
      <c r="O17" s="121">
        <v>722</v>
      </c>
      <c r="P17" s="121">
        <v>678</v>
      </c>
      <c r="Q17" s="121">
        <v>807</v>
      </c>
      <c r="R17" s="121">
        <v>735</v>
      </c>
      <c r="S17" s="121">
        <v>762</v>
      </c>
      <c r="T17" s="121">
        <v>731</v>
      </c>
      <c r="U17" s="121">
        <v>933</v>
      </c>
      <c r="V17" s="121">
        <v>810</v>
      </c>
      <c r="W17" s="122">
        <f>'1.Highlights'!W16</f>
        <v>856</v>
      </c>
      <c r="X17" s="121">
        <f>IF(AND(W17=0,V17=0),0,IF(OR(AND(W17&gt;0,V17&lt;=0),AND(W17&lt;0,V17&gt;=0)),"nm",IF(AND(W17&lt;0,V17&lt;0),IF(-(W17/V17-1)*100&lt;-100,"(&gt;100)",-(W17/V17-1)*100),IF((W17/V17-1)*100&gt;100,"&gt;100",(W17/V17-1)*100))))</f>
        <v>5.679012345679002</v>
      </c>
      <c r="Y17" s="121">
        <f>IF(AND(W17=0,S17=0),0,IF(OR(AND(W17&gt;0,S17&lt;=0),AND(W17&lt;0,S17&gt;=0)),"nm",IF(AND(W17&lt;0,S17&lt;0),IF(-(W17/S17-1)*100&lt;-100,"(&gt;100)",-(W17/S17-1)*100),IF((W17/S17-1)*100&gt;100,"&gt;100",(W17/S17-1)*100))))</f>
        <v>12.335958005249337</v>
      </c>
      <c r="Z17" s="121"/>
      <c r="AA17" s="121">
        <v>2304</v>
      </c>
      <c r="AB17" s="122">
        <f>'1.Highlights'!AB16</f>
        <v>2599</v>
      </c>
      <c r="AC17" s="121">
        <f>IF(AND(AB17=0,AA17=0),0,IF(OR(AND(AB17&gt;0,AA17&lt;=0),AND(AB17&lt;0,AA17&gt;=0)),"nm",IF(AND(AB17&lt;0,AA17&lt;0),IF(-(AB17/AA17-1)*100&lt;-100,"(&gt;100)",-(AB17/AA17-1)*100),IF((AB17/AA17-1)*100&gt;100,"&gt;100",(AB17/AA17-1)*100))))</f>
        <v>12.803819444444443</v>
      </c>
      <c r="AD17" s="20"/>
      <c r="AE17" s="336"/>
      <c r="AF17" s="20"/>
      <c r="AG17" s="20"/>
      <c r="AH17" s="20"/>
      <c r="AI17" s="20"/>
    </row>
    <row r="18" spans="3:35" s="22" customFormat="1" ht="14.25">
      <c r="C18" s="20" t="s">
        <v>58</v>
      </c>
      <c r="D18" s="121">
        <v>1929</v>
      </c>
      <c r="E18" s="121">
        <v>2041</v>
      </c>
      <c r="F18" s="121">
        <v>1632</v>
      </c>
      <c r="G18" s="121">
        <v>3035</v>
      </c>
      <c r="H18" s="121"/>
      <c r="I18" s="121">
        <v>433</v>
      </c>
      <c r="J18" s="121">
        <v>552</v>
      </c>
      <c r="K18" s="121">
        <v>563</v>
      </c>
      <c r="L18" s="121">
        <v>493</v>
      </c>
      <c r="M18" s="121">
        <v>532</v>
      </c>
      <c r="N18" s="121">
        <v>-300</v>
      </c>
      <c r="O18" s="121">
        <v>722</v>
      </c>
      <c r="P18" s="121">
        <v>678</v>
      </c>
      <c r="Q18" s="121">
        <v>807</v>
      </c>
      <c r="R18" s="121">
        <v>735</v>
      </c>
      <c r="S18" s="121">
        <v>762</v>
      </c>
      <c r="T18" s="121">
        <v>731</v>
      </c>
      <c r="U18" s="121">
        <v>933</v>
      </c>
      <c r="V18" s="121">
        <v>810</v>
      </c>
      <c r="W18" s="122">
        <f>W17</f>
        <v>856</v>
      </c>
      <c r="X18" s="121">
        <f>IF(AND(W18=0,V18=0),0,IF(OR(AND(W18&gt;0,V18&lt;=0),AND(W18&lt;0,V18&gt;=0)),"nm",IF(AND(W18&lt;0,V18&lt;0),IF(-(W18/V18-1)*100&lt;-100,"(&gt;100)",-(W18/V18-1)*100),IF((W18/V18-1)*100&gt;100,"&gt;100",(W18/V18-1)*100))))</f>
        <v>5.679012345679002</v>
      </c>
      <c r="Y18" s="121">
        <f>IF(AND(W18=0,S18=0),0,IF(OR(AND(W18&gt;0,S18&lt;=0),AND(W18&lt;0,S18&gt;=0)),"nm",IF(AND(W18&lt;0,S18&lt;0),IF(-(W18/S18-1)*100&lt;-100,"(&gt;100)",-(W18/S18-1)*100),IF((W18/S18-1)*100&gt;100,"&gt;100",(W18/S18-1)*100))))</f>
        <v>12.335958005249337</v>
      </c>
      <c r="Z18" s="121"/>
      <c r="AA18" s="121">
        <v>2304</v>
      </c>
      <c r="AB18" s="122">
        <f>AB17</f>
        <v>2599</v>
      </c>
      <c r="AC18" s="121">
        <f>IF(AND(AB18=0,AA18=0),0,IF(OR(AND(AB18&gt;0,AA18&lt;=0),AND(AB18&lt;0,AA18&gt;=0)),"nm",IF(AND(AB18&lt;0,AA18&lt;0),IF(-(AB18/AA18-1)*100&lt;-100,"(&gt;100)",-(AB18/AA18-1)*100),IF((AB18/AA18-1)*100&gt;100,"&gt;100",(AB18/AA18-1)*100))))</f>
        <v>12.803819444444443</v>
      </c>
      <c r="AD18" s="20"/>
      <c r="AE18" s="336"/>
      <c r="AF18" s="20"/>
      <c r="AG18" s="20"/>
      <c r="AH18" s="20"/>
      <c r="AI18" s="20"/>
    </row>
    <row r="19" spans="3:35" s="22" customFormat="1" ht="14.25">
      <c r="C19" s="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407"/>
      <c r="X19" s="121"/>
      <c r="Y19" s="121"/>
      <c r="Z19" s="121"/>
      <c r="AA19" s="121"/>
      <c r="AB19" s="407"/>
      <c r="AC19" s="121"/>
      <c r="AD19" s="20"/>
      <c r="AE19" s="336"/>
      <c r="AF19" s="20"/>
      <c r="AG19" s="20"/>
      <c r="AH19" s="20"/>
      <c r="AI19" s="20"/>
    </row>
    <row r="20" spans="2:35" s="22" customFormat="1" ht="15">
      <c r="B20" s="31" t="s">
        <v>240</v>
      </c>
      <c r="C20" s="20"/>
      <c r="D20" s="121">
        <v>20</v>
      </c>
      <c r="E20" s="121">
        <v>29</v>
      </c>
      <c r="F20" s="121">
        <v>28</v>
      </c>
      <c r="G20" s="121">
        <v>28</v>
      </c>
      <c r="H20" s="121"/>
      <c r="I20" s="121">
        <v>7</v>
      </c>
      <c r="J20" s="121">
        <v>7</v>
      </c>
      <c r="K20" s="121">
        <v>7</v>
      </c>
      <c r="L20" s="121">
        <v>7</v>
      </c>
      <c r="M20" s="121">
        <v>7</v>
      </c>
      <c r="N20" s="121">
        <v>7</v>
      </c>
      <c r="O20" s="121">
        <v>7</v>
      </c>
      <c r="P20" s="121">
        <v>7</v>
      </c>
      <c r="Q20" s="121">
        <v>7</v>
      </c>
      <c r="R20" s="121">
        <v>7</v>
      </c>
      <c r="S20" s="121">
        <v>7</v>
      </c>
      <c r="T20" s="121">
        <v>7</v>
      </c>
      <c r="U20" s="121">
        <v>2</v>
      </c>
      <c r="V20" s="121">
        <v>2</v>
      </c>
      <c r="W20" s="122">
        <v>2</v>
      </c>
      <c r="X20" s="121">
        <f>IF(AND(W20=0,V20=0),0,IF(OR(AND(W20&gt;0,V20&lt;=0),AND(W20&lt;0,V20&gt;=0)),"nm",IF(AND(W20&lt;0,V20&lt;0),IF(-(W20/V20-1)*100&lt;-100,"(&gt;100)",-(W20/V20-1)*100),IF((W20/V20-1)*100&gt;100,"&gt;100",(W20/V20-1)*100))))</f>
        <v>0</v>
      </c>
      <c r="Y20" s="121">
        <f>IF(AND(W20=0,S20=0),0,IF(OR(AND(W20&gt;0,S20&lt;=0),AND(W20&lt;0,S20&gt;=0)),"nm",IF(AND(W20&lt;0,S20&lt;0),IF(-(W20/S20-1)*100&lt;-100,"(&gt;100)",-(W20/S20-1)*100),IF((W20/S20-1)*100&gt;100,"&gt;100",(W20/S20-1)*100))))</f>
        <v>-71.42857142857143</v>
      </c>
      <c r="Z20" s="121"/>
      <c r="AA20" s="121">
        <v>21</v>
      </c>
      <c r="AB20" s="122">
        <v>6</v>
      </c>
      <c r="AC20" s="139">
        <f>IF(AND(AB20=0,AA20=0),0,IF(OR(AND(AB20&gt;0,AA20&lt;=0),AND(AB20&lt;0,AA20&gt;=0)),"nm",IF(AND(AB20&lt;0,AA20&lt;0),IF(-(AB20/AA20-1)*100&lt;-100,"(&gt;100)",-(AB20/AA20-1)*100),IF((AB20/AA20-1)*100&gt;100,"&gt;100",(AB20/AA20-1)*100))))</f>
        <v>-71.42857142857143</v>
      </c>
      <c r="AD20" s="20"/>
      <c r="AE20" s="336"/>
      <c r="AF20" s="20"/>
      <c r="AG20" s="20"/>
      <c r="AH20" s="20"/>
      <c r="AI20" s="20"/>
    </row>
    <row r="21" spans="3:35" s="22" customFormat="1" ht="14.25">
      <c r="C21" s="5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407"/>
      <c r="X21" s="121"/>
      <c r="Y21" s="121"/>
      <c r="Z21" s="121"/>
      <c r="AA21" s="121"/>
      <c r="AB21" s="407"/>
      <c r="AC21" s="121"/>
      <c r="AD21" s="20"/>
      <c r="AE21" s="336"/>
      <c r="AF21" s="20"/>
      <c r="AG21" s="20"/>
      <c r="AH21" s="20"/>
      <c r="AI21" s="20"/>
    </row>
    <row r="22" spans="2:31" s="20" customFormat="1" ht="14.25">
      <c r="B22" s="49" t="s">
        <v>325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407"/>
      <c r="X22" s="121"/>
      <c r="Y22" s="121"/>
      <c r="Z22" s="121"/>
      <c r="AA22" s="121"/>
      <c r="AB22" s="407"/>
      <c r="AC22" s="121"/>
      <c r="AE22" s="336"/>
    </row>
    <row r="23" spans="2:31" s="20" customFormat="1" ht="15">
      <c r="B23" s="31"/>
      <c r="C23" s="20" t="s">
        <v>194</v>
      </c>
      <c r="D23" s="121">
        <v>1512</v>
      </c>
      <c r="E23" s="121">
        <v>2234</v>
      </c>
      <c r="F23" s="121">
        <v>2287</v>
      </c>
      <c r="G23" s="121">
        <v>2316</v>
      </c>
      <c r="H23" s="121"/>
      <c r="I23" s="121">
        <v>2105</v>
      </c>
      <c r="J23" s="121">
        <v>2273</v>
      </c>
      <c r="K23" s="121">
        <v>2274</v>
      </c>
      <c r="L23" s="121">
        <v>2274</v>
      </c>
      <c r="M23" s="121">
        <v>2277</v>
      </c>
      <c r="N23" s="121">
        <v>2277</v>
      </c>
      <c r="O23" s="121">
        <v>2292</v>
      </c>
      <c r="P23" s="121">
        <v>2301</v>
      </c>
      <c r="Q23" s="121">
        <v>2306</v>
      </c>
      <c r="R23" s="121">
        <v>2307</v>
      </c>
      <c r="S23" s="121">
        <v>2332</v>
      </c>
      <c r="T23" s="121">
        <v>2339</v>
      </c>
      <c r="U23" s="121">
        <v>2368</v>
      </c>
      <c r="V23" s="121">
        <v>2417</v>
      </c>
      <c r="W23" s="122">
        <v>2429</v>
      </c>
      <c r="X23" s="121">
        <f>IF(AND(W23=0,V23=0),0,IF(OR(AND(W23&gt;0,V23&lt;=0),AND(W23&lt;0,V23&gt;=0)),"nm",IF(AND(W23&lt;0,V23&lt;0),IF(-(W23/V23-1)*100&lt;-100,"(&gt;100)",-(W23/V23-1)*100),IF((W23/V23-1)*100&gt;100,"&gt;100",(W23/V23-1)*100))))</f>
        <v>0.49648324369051533</v>
      </c>
      <c r="Y23" s="121">
        <f>IF(AND(W23=0,S23=0),0,IF(OR(AND(W23&gt;0,S23&lt;=0),AND(W23&lt;0,S23&gt;=0)),"nm",IF(AND(W23&lt;0,S23&lt;0),IF(-(W23/S23-1)*100&lt;-100,"(&gt;100)",-(W23/S23-1)*100),IF((W23/S23-1)*100&gt;100,"&gt;100",(W23/S23-1)*100))))</f>
        <v>4.159519725557459</v>
      </c>
      <c r="Z23" s="121"/>
      <c r="AA23" s="121">
        <v>2311</v>
      </c>
      <c r="AB23" s="122">
        <v>2406</v>
      </c>
      <c r="AC23" s="121">
        <f>IF(AND(AB23=0,AA23=0),0,IF(OR(AND(AB23&gt;0,AA23&lt;=0),AND(AB23&lt;0,AA23&gt;=0)),"nm",IF(AND(AB23&lt;0,AA23&lt;0),IF(-(AB23/AA23-1)*100&lt;-100,"(&gt;100)",-(AB23/AA23-1)*100),IF((AB23/AA23-1)*100&gt;100,"&gt;100",(AB23/AA23-1)*100))))</f>
        <v>4.110774556469066</v>
      </c>
      <c r="AE23" s="336"/>
    </row>
    <row r="24" spans="3:31" s="20" customFormat="1" ht="14.25">
      <c r="C24" s="20" t="s">
        <v>195</v>
      </c>
      <c r="D24" s="121">
        <v>1583</v>
      </c>
      <c r="E24" s="121">
        <v>2333</v>
      </c>
      <c r="F24" s="121">
        <v>2388</v>
      </c>
      <c r="G24" s="121">
        <v>2417</v>
      </c>
      <c r="H24" s="121"/>
      <c r="I24" s="121">
        <v>2204</v>
      </c>
      <c r="J24" s="121">
        <v>2374</v>
      </c>
      <c r="K24" s="121">
        <v>2375</v>
      </c>
      <c r="L24" s="121">
        <v>2376</v>
      </c>
      <c r="M24" s="121">
        <v>2379</v>
      </c>
      <c r="N24" s="121">
        <v>2395</v>
      </c>
      <c r="O24" s="121">
        <v>2403</v>
      </c>
      <c r="P24" s="121">
        <v>2403</v>
      </c>
      <c r="Q24" s="121">
        <v>2407</v>
      </c>
      <c r="R24" s="121">
        <v>2442</v>
      </c>
      <c r="S24" s="121">
        <v>2434</v>
      </c>
      <c r="T24" s="121">
        <v>2439</v>
      </c>
      <c r="U24" s="121">
        <v>2399</v>
      </c>
      <c r="V24" s="121">
        <v>2448</v>
      </c>
      <c r="W24" s="122">
        <v>2460</v>
      </c>
      <c r="X24" s="121">
        <f>IF(AND(W24=0,V24=0),0,IF(OR(AND(W24&gt;0,V24&lt;=0),AND(W24&lt;0,V24&gt;=0)),"nm",IF(AND(W24&lt;0,V24&lt;0),IF(-(W24/V24-1)*100&lt;-100,"(&gt;100)",-(W24/V24-1)*100),IF((W24/V24-1)*100&gt;100,"&gt;100",(W24/V24-1)*100))))</f>
        <v>0.4901960784313708</v>
      </c>
      <c r="Y24" s="121">
        <f>IF(AND(W24=0,S24=0),0,IF(OR(AND(W24&gt;0,S24&lt;=0),AND(W24&lt;0,S24&gt;=0)),"nm",IF(AND(W24&lt;0,S24&lt;0),IF(-(W24/S24-1)*100&lt;-100,"(&gt;100)",-(W24/S24-1)*100),IF((W24/S24-1)*100&gt;100,"&gt;100",(W24/S24-1)*100))))</f>
        <v>1.0682004930156141</v>
      </c>
      <c r="Z24" s="121"/>
      <c r="AA24" s="121">
        <v>2412</v>
      </c>
      <c r="AB24" s="122">
        <v>2436</v>
      </c>
      <c r="AC24" s="121">
        <f>IF(AND(AB24=0,AA24=0),0,IF(OR(AND(AB24&gt;0,AA24&lt;=0),AND(AB24&lt;0,AA24&gt;=0)),"nm",IF(AND(AB24&lt;0,AA24&lt;0),IF(-(AB24/AA24-1)*100&lt;-100,"(&gt;100)",-(AB24/AA24-1)*100),IF((AB24/AA24-1)*100&gt;100,"&gt;100",(AB24/AA24-1)*100))))</f>
        <v>0.995024875621886</v>
      </c>
      <c r="AE24" s="336"/>
    </row>
    <row r="25" spans="4:31" s="34" customFormat="1" ht="14.25">
      <c r="D25" s="12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407"/>
      <c r="X25" s="121"/>
      <c r="Y25" s="121"/>
      <c r="Z25" s="121"/>
      <c r="AA25" s="121"/>
      <c r="AB25" s="407"/>
      <c r="AC25" s="121"/>
      <c r="AE25" s="336"/>
    </row>
    <row r="26" spans="1:31" s="34" customFormat="1" ht="15">
      <c r="A26" s="46" t="s">
        <v>321</v>
      </c>
      <c r="D26" s="12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407"/>
      <c r="X26" s="121"/>
      <c r="Y26" s="121"/>
      <c r="Z26" s="121"/>
      <c r="AA26" s="121"/>
      <c r="AB26" s="407"/>
      <c r="AC26" s="121"/>
      <c r="AE26" s="336"/>
    </row>
    <row r="27" spans="2:35" s="22" customFormat="1" ht="14.25">
      <c r="B27" s="58" t="s">
        <v>61</v>
      </c>
      <c r="C27" s="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407"/>
      <c r="X27" s="121"/>
      <c r="Y27" s="121"/>
      <c r="Z27" s="121"/>
      <c r="AA27" s="121"/>
      <c r="AB27" s="407"/>
      <c r="AC27" s="121"/>
      <c r="AD27" s="20"/>
      <c r="AE27" s="336"/>
      <c r="AF27" s="20"/>
      <c r="AG27" s="20"/>
      <c r="AH27" s="20"/>
      <c r="AI27" s="20"/>
    </row>
    <row r="28" spans="2:35" s="22" customFormat="1" ht="15">
      <c r="B28" s="18"/>
      <c r="C28" s="20" t="s">
        <v>59</v>
      </c>
      <c r="D28" s="121">
        <v>19386</v>
      </c>
      <c r="E28" s="121">
        <v>24759</v>
      </c>
      <c r="F28" s="121">
        <v>25985</v>
      </c>
      <c r="G28" s="121">
        <v>28181</v>
      </c>
      <c r="H28" s="121"/>
      <c r="I28" s="121">
        <v>23428</v>
      </c>
      <c r="J28" s="121">
        <v>23851</v>
      </c>
      <c r="K28" s="121">
        <v>24561</v>
      </c>
      <c r="L28" s="121">
        <v>24759</v>
      </c>
      <c r="M28" s="121">
        <v>25569</v>
      </c>
      <c r="N28" s="121">
        <v>25002</v>
      </c>
      <c r="O28" s="121">
        <v>25811</v>
      </c>
      <c r="P28" s="121">
        <v>25985</v>
      </c>
      <c r="Q28" s="121">
        <v>26817</v>
      </c>
      <c r="R28" s="121">
        <v>27402</v>
      </c>
      <c r="S28" s="121">
        <v>27668</v>
      </c>
      <c r="T28" s="121">
        <v>28181</v>
      </c>
      <c r="U28" s="121">
        <v>29638</v>
      </c>
      <c r="V28" s="121">
        <v>30014</v>
      </c>
      <c r="W28" s="122">
        <v>30365</v>
      </c>
      <c r="X28" s="121">
        <f>IF(AND(W28=0,V28=0),0,IF(OR(AND(W28&gt;0,V28&lt;=0),AND(W28&lt;0,V28&gt;=0)),"nm",IF(AND(W28&lt;0,V28&lt;0),IF(-(W28/V28-1)*100&lt;-100,"(&gt;100)",-(W28/V28-1)*100),IF((W28/V28-1)*100&gt;100,"&gt;100",(W28/V28-1)*100))))</f>
        <v>1.169454254681157</v>
      </c>
      <c r="Y28" s="121">
        <f>IF(AND(W28=0,S28=0),0,IF(OR(AND(W28&gt;0,S28&lt;=0),AND(W28&lt;0,S28&gt;=0)),"nm",IF(AND(W28&lt;0,S28&lt;0),IF(-(W28/S28-1)*100&lt;-100,"(&gt;100)",-(W28/S28-1)*100),IF((W28/S28-1)*100&gt;100,"&gt;100",(W28/S28-1)*100))))</f>
        <v>9.747723001301134</v>
      </c>
      <c r="Z28" s="121"/>
      <c r="AA28" s="121">
        <v>27668</v>
      </c>
      <c r="AB28" s="122">
        <v>30365</v>
      </c>
      <c r="AC28" s="121">
        <f>IF(AND(AB28=0,AA28=0),0,IF(OR(AND(AB28&gt;0,AA28&lt;=0),AND(AB28&lt;0,AA28&gt;=0)),"nm",IF(AND(AB28&lt;0,AA28&lt;0),IF(-(AB28/AA28-1)*100&lt;-100,"(&gt;100)",-(AB28/AA28-1)*100),IF((AB28/AA28-1)*100&gt;100,"&gt;100",(AB28/AA28-1)*100))))</f>
        <v>9.747723001301134</v>
      </c>
      <c r="AD28" s="20"/>
      <c r="AE28" s="336"/>
      <c r="AF28" s="20"/>
      <c r="AG28" s="20"/>
      <c r="AH28" s="20"/>
      <c r="AI28" s="20"/>
    </row>
    <row r="29" spans="2:35" s="22" customFormat="1" ht="15">
      <c r="B29" s="18"/>
      <c r="C29" s="20" t="s">
        <v>60</v>
      </c>
      <c r="D29" s="121">
        <v>19819</v>
      </c>
      <c r="E29" s="121">
        <v>25373</v>
      </c>
      <c r="F29" s="121">
        <v>26693</v>
      </c>
      <c r="G29" s="121">
        <v>28861</v>
      </c>
      <c r="H29" s="121"/>
      <c r="I29" s="121">
        <v>24042</v>
      </c>
      <c r="J29" s="121">
        <v>24465</v>
      </c>
      <c r="K29" s="121">
        <v>25174</v>
      </c>
      <c r="L29" s="121">
        <v>25373</v>
      </c>
      <c r="M29" s="121">
        <v>26183</v>
      </c>
      <c r="N29" s="121">
        <v>25718</v>
      </c>
      <c r="O29" s="121">
        <v>26523</v>
      </c>
      <c r="P29" s="121">
        <v>26693</v>
      </c>
      <c r="Q29" s="121">
        <v>27521</v>
      </c>
      <c r="R29" s="121">
        <v>28101</v>
      </c>
      <c r="S29" s="121">
        <v>28360</v>
      </c>
      <c r="T29" s="121">
        <v>28861</v>
      </c>
      <c r="U29" s="121">
        <v>29844</v>
      </c>
      <c r="V29" s="121">
        <v>30219</v>
      </c>
      <c r="W29" s="122">
        <v>30566</v>
      </c>
      <c r="X29" s="121">
        <f>IF(AND(W29=0,V29=0),0,IF(OR(AND(W29&gt;0,V29&lt;=0),AND(W29&lt;0,V29&gt;=0)),"nm",IF(AND(W29&lt;0,V29&lt;0),IF(-(W29/V29-1)*100&lt;-100,"(&gt;100)",-(W29/V29-1)*100),IF((W29/V29-1)*100&gt;100,"&gt;100",(W29/V29-1)*100))))</f>
        <v>1.1482841920645859</v>
      </c>
      <c r="Y29" s="121">
        <f>IF(AND(W29=0,S29=0),0,IF(OR(AND(W29&gt;0,S29&lt;=0),AND(W29&lt;0,S29&gt;=0)),"nm",IF(AND(W29&lt;0,S29&lt;0),IF(-(W29/S29-1)*100&lt;-100,"(&gt;100)",-(W29/S29-1)*100),IF((W29/S29-1)*100&gt;100,"&gt;100",(W29/S29-1)*100))))</f>
        <v>7.778561354019753</v>
      </c>
      <c r="Z29" s="121"/>
      <c r="AA29" s="121">
        <v>28360</v>
      </c>
      <c r="AB29" s="122">
        <v>30566</v>
      </c>
      <c r="AC29" s="121">
        <f>IF(AND(AB29=0,AA29=0),0,IF(OR(AND(AB29&gt;0,AA29&lt;=0),AND(AB29&lt;0,AA29&gt;=0)),"nm",IF(AND(AB29&lt;0,AA29&lt;0),IF(-(AB29/AA29-1)*100&lt;-100,"(&gt;100)",-(AB29/AA29-1)*100),IF((AB29/AA29-1)*100&gt;100,"&gt;100",(AB29/AA29-1)*100))))</f>
        <v>7.778561354019753</v>
      </c>
      <c r="AD29" s="20"/>
      <c r="AE29" s="336"/>
      <c r="AF29" s="20"/>
      <c r="AG29" s="20"/>
      <c r="AH29" s="20"/>
      <c r="AI29" s="20"/>
    </row>
    <row r="30" spans="2:32" s="20" customFormat="1" ht="14.25">
      <c r="B30" s="34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2"/>
      <c r="X30" s="140"/>
      <c r="Y30" s="121"/>
      <c r="Z30" s="121"/>
      <c r="AA30" s="121"/>
      <c r="AB30" s="122"/>
      <c r="AC30" s="121"/>
      <c r="AE30" s="336"/>
      <c r="AF30" s="336"/>
    </row>
    <row r="31" spans="2:32" s="34" customFormat="1" ht="14.25">
      <c r="B31" s="49" t="s">
        <v>235</v>
      </c>
      <c r="D31" s="12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  <c r="X31" s="140"/>
      <c r="Y31" s="121"/>
      <c r="Z31" s="121"/>
      <c r="AA31" s="121"/>
      <c r="AB31" s="122"/>
      <c r="AC31" s="121"/>
      <c r="AE31" s="336"/>
      <c r="AF31" s="336"/>
    </row>
    <row r="32" spans="3:31" s="20" customFormat="1" ht="14.25">
      <c r="C32" s="20" t="s">
        <v>196</v>
      </c>
      <c r="D32" s="121">
        <v>1521</v>
      </c>
      <c r="E32" s="121">
        <f>K32</f>
        <v>2282</v>
      </c>
      <c r="F32" s="121">
        <v>2309</v>
      </c>
      <c r="G32" s="121">
        <v>2350</v>
      </c>
      <c r="H32" s="121"/>
      <c r="I32" s="121">
        <v>2281</v>
      </c>
      <c r="J32" s="121">
        <v>2281</v>
      </c>
      <c r="K32" s="121">
        <v>2282</v>
      </c>
      <c r="L32" s="121">
        <v>2282</v>
      </c>
      <c r="M32" s="121">
        <v>2283</v>
      </c>
      <c r="N32" s="121">
        <v>2298</v>
      </c>
      <c r="O32" s="121">
        <v>2308</v>
      </c>
      <c r="P32" s="121">
        <v>2309</v>
      </c>
      <c r="Q32" s="121">
        <v>2309</v>
      </c>
      <c r="R32" s="121">
        <v>2343</v>
      </c>
      <c r="S32" s="121">
        <v>2350</v>
      </c>
      <c r="T32" s="121">
        <v>2350</v>
      </c>
      <c r="U32" s="121">
        <v>2414</v>
      </c>
      <c r="V32" s="121">
        <v>2429</v>
      </c>
      <c r="W32" s="122">
        <v>2430</v>
      </c>
      <c r="X32" s="121">
        <f>IF(AND(W32=0,V32=0),0,IF(OR(AND(W32&gt;0,V32&lt;=0),AND(W32&lt;0,V32&gt;=0)),"nm",IF(AND(W32&lt;0,V32&lt;0),IF(-(W32/V32-1)*100&lt;-100,"(&gt;100)",-(W32/V32-1)*100),IF((W32/V32-1)*100&gt;100,"&gt;100",(W32/V32-1)*100))))</f>
        <v>0.04116920543433267</v>
      </c>
      <c r="Y32" s="121">
        <f>IF(AND(W32=0,S32=0),0,IF(OR(AND(W32&gt;0,S32&lt;=0),AND(W32&lt;0,S32&gt;=0)),"nm",IF(AND(W32&lt;0,S32&lt;0),IF(-(W32/S32-1)*100&lt;-100,"(&gt;100)",-(W32/S32-1)*100),IF((W32/S32-1)*100&gt;100,"&gt;100",(W32/S32-1)*100))))</f>
        <v>3.404255319148941</v>
      </c>
      <c r="Z32" s="121"/>
      <c r="AA32" s="121">
        <v>2350</v>
      </c>
      <c r="AB32" s="122">
        <v>2430</v>
      </c>
      <c r="AC32" s="121">
        <f>IF(AND(AB32=0,AA32=0),0,IF(OR(AND(AB32&gt;0,AA32&lt;=0),AND(AB32&lt;0,AA32&gt;=0)),"nm",IF(AND(AB32&lt;0,AA32&lt;0),IF(-(AB32/AA32-1)*100&lt;-100,"(&gt;100)",-(AB32/AA32-1)*100),IF((AB32/AA32-1)*100&gt;100,"&gt;100",(AB32/AA32-1)*100))))</f>
        <v>3.404255319148941</v>
      </c>
      <c r="AE32" s="336"/>
    </row>
    <row r="33" spans="3:31" s="20" customFormat="1" ht="14.25">
      <c r="C33" s="20" t="s">
        <v>197</v>
      </c>
      <c r="D33" s="121">
        <v>1588</v>
      </c>
      <c r="E33" s="121">
        <f>K33</f>
        <v>2382</v>
      </c>
      <c r="F33" s="121">
        <v>2417</v>
      </c>
      <c r="G33" s="121">
        <v>2456</v>
      </c>
      <c r="H33" s="121"/>
      <c r="I33" s="121">
        <v>2381</v>
      </c>
      <c r="J33" s="121">
        <v>2381</v>
      </c>
      <c r="K33" s="121">
        <v>2382</v>
      </c>
      <c r="L33" s="121">
        <v>2382</v>
      </c>
      <c r="M33" s="121">
        <v>2383</v>
      </c>
      <c r="N33" s="121">
        <v>2408</v>
      </c>
      <c r="O33" s="121">
        <v>2417</v>
      </c>
      <c r="P33" s="121">
        <v>2417</v>
      </c>
      <c r="Q33" s="121">
        <v>2417</v>
      </c>
      <c r="R33" s="121">
        <v>2450</v>
      </c>
      <c r="S33" s="121">
        <v>2457</v>
      </c>
      <c r="T33" s="121">
        <v>2456</v>
      </c>
      <c r="U33" s="121">
        <v>2448</v>
      </c>
      <c r="V33" s="121">
        <v>2463</v>
      </c>
      <c r="W33" s="122">
        <v>2463</v>
      </c>
      <c r="X33" s="121">
        <f>IF(AND(W33=0,V33=0),0,IF(OR(AND(W33&gt;0,V33&lt;=0),AND(W33&lt;0,V33&gt;=0)),"nm",IF(AND(W33&lt;0,V33&lt;0),IF(-(W33/V33-1)*100&lt;-100,"(&gt;100)",-(W33/V33-1)*100),IF((W33/V33-1)*100&gt;100,"&gt;100",(W33/V33-1)*100))))</f>
        <v>0</v>
      </c>
      <c r="Y33" s="121">
        <f>IF(AND(W33=0,S33=0),0,IF(OR(AND(W33&gt;0,S33&lt;=0),AND(W33&lt;0,S33&gt;=0)),"nm",IF(AND(W33&lt;0,S33&lt;0),IF(-(W33/S33-1)*100&lt;-100,"(&gt;100)",-(W33/S33-1)*100),IF((W33/S33-1)*100&gt;100,"&gt;100",(W33/S33-1)*100))))</f>
        <v>0.24420024420024333</v>
      </c>
      <c r="Z33" s="121"/>
      <c r="AA33" s="121">
        <v>2457</v>
      </c>
      <c r="AB33" s="122">
        <v>2463</v>
      </c>
      <c r="AC33" s="121">
        <f>IF(AND(AB33=0,AA33=0),0,IF(OR(AND(AB33&gt;0,AA33&lt;=0),AND(AB33&lt;0,AA33&gt;=0)),"nm",IF(AND(AB33&lt;0,AA33&lt;0),IF(-(AB33/AA33-1)*100&lt;-100,"(&gt;100)",-(AB33/AA33-1)*100),IF((AB33/AA33-1)*100&gt;100,"&gt;100",(AB33/AA33-1)*100))))</f>
        <v>0.24420024420024333</v>
      </c>
      <c r="AE33" s="336"/>
    </row>
    <row r="34" spans="4:29" s="20" customFormat="1" ht="14.25"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407"/>
      <c r="X34" s="140"/>
      <c r="Y34" s="140"/>
      <c r="Z34" s="121"/>
      <c r="AA34" s="121"/>
      <c r="AB34" s="407"/>
      <c r="AC34" s="121"/>
    </row>
    <row r="35" spans="2:29" s="34" customFormat="1" ht="14.25">
      <c r="B35" s="34" t="s">
        <v>338</v>
      </c>
      <c r="C35" s="506" t="s">
        <v>353</v>
      </c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121"/>
      <c r="AA35" s="127"/>
      <c r="AB35" s="358"/>
      <c r="AC35" s="127"/>
    </row>
    <row r="36" spans="3:29" s="59" customFormat="1" ht="14.25"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128"/>
      <c r="AA36" s="320"/>
      <c r="AB36" s="359"/>
      <c r="AC36" s="127"/>
    </row>
    <row r="37" spans="3:29" s="115" customFormat="1" ht="14.25"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130"/>
      <c r="AA37" s="321"/>
      <c r="AB37" s="360"/>
      <c r="AC37" s="127"/>
    </row>
  </sheetData>
  <sheetProtection/>
  <mergeCells count="2">
    <mergeCell ref="A2:C2"/>
    <mergeCell ref="C35:Y37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N34"/>
  <sheetViews>
    <sheetView zoomScale="80" zoomScaleNormal="80" zoomScalePageLayoutView="0" workbookViewId="0" topLeftCell="A1">
      <pane xSplit="3" ySplit="2" topLeftCell="Q5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Q1" sqref="Q1:R16384"/>
    </sheetView>
  </sheetViews>
  <sheetFormatPr defaultColWidth="9.140625" defaultRowHeight="12.75" outlineLevelCol="1"/>
  <cols>
    <col min="1" max="1" width="2.421875" style="26" customWidth="1"/>
    <col min="2" max="2" width="1.57421875" style="26" customWidth="1"/>
    <col min="3" max="3" width="26.7109375" style="25" customWidth="1"/>
    <col min="4" max="4" width="9.8515625" style="166" hidden="1" customWidth="1" outlineLevel="1"/>
    <col min="5" max="7" width="9.8515625" style="21" hidden="1" customWidth="1" outlineLevel="1"/>
    <col min="8" max="8" width="2.8515625" style="21" hidden="1" customWidth="1" outlineLevel="1"/>
    <col min="9" max="16" width="9.8515625" style="21" hidden="1" customWidth="1" outlineLevel="1"/>
    <col min="17" max="17" width="9.8515625" style="21" hidden="1" customWidth="1" outlineLevel="1" collapsed="1"/>
    <col min="18" max="18" width="9.8515625" style="21" hidden="1" customWidth="1" outlineLevel="1"/>
    <col min="19" max="19" width="9.8515625" style="21" customWidth="1" collapsed="1"/>
    <col min="20" max="22" width="9.8515625" style="21" customWidth="1"/>
    <col min="23" max="23" width="9.8515625" style="318" customWidth="1"/>
    <col min="24" max="25" width="9.8515625" style="21" customWidth="1"/>
    <col min="26" max="26" width="3.421875" style="26" customWidth="1"/>
    <col min="27" max="27" width="9.8515625" style="21" customWidth="1"/>
    <col min="28" max="28" width="10.140625" style="318" customWidth="1"/>
    <col min="29" max="29" width="8.7109375" style="21" customWidth="1"/>
    <col min="30" max="31" width="9.140625" style="26" customWidth="1"/>
    <col min="32" max="32" width="9.140625" style="406" customWidth="1"/>
    <col min="33" max="33" width="10.00390625" style="26" bestFit="1" customWidth="1"/>
    <col min="34" max="16384" width="9.140625" style="26" customWidth="1"/>
  </cols>
  <sheetData>
    <row r="1" spans="1:32" s="42" customFormat="1" ht="20.25">
      <c r="A1" s="41" t="s">
        <v>146</v>
      </c>
      <c r="D1" s="165"/>
      <c r="E1" s="124"/>
      <c r="F1" s="124"/>
      <c r="G1" s="124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376"/>
      <c r="X1" s="43"/>
      <c r="Y1" s="43"/>
      <c r="Z1" s="43"/>
      <c r="AA1" s="43"/>
      <c r="AB1" s="376"/>
      <c r="AC1" s="43"/>
      <c r="AF1" s="402"/>
    </row>
    <row r="2" spans="1:32" s="44" customFormat="1" ht="45">
      <c r="A2" s="505" t="s">
        <v>83</v>
      </c>
      <c r="B2" s="505"/>
      <c r="C2" s="505"/>
      <c r="D2" s="73" t="s">
        <v>63</v>
      </c>
      <c r="E2" s="74" t="s">
        <v>234</v>
      </c>
      <c r="F2" s="74" t="s">
        <v>352</v>
      </c>
      <c r="G2" s="74" t="s">
        <v>372</v>
      </c>
      <c r="H2" s="73"/>
      <c r="I2" s="73" t="s">
        <v>2</v>
      </c>
      <c r="J2" s="73" t="s">
        <v>3</v>
      </c>
      <c r="K2" s="73" t="s">
        <v>4</v>
      </c>
      <c r="L2" s="73" t="s">
        <v>233</v>
      </c>
      <c r="M2" s="73" t="s">
        <v>335</v>
      </c>
      <c r="N2" s="73" t="s">
        <v>339</v>
      </c>
      <c r="O2" s="73" t="s">
        <v>347</v>
      </c>
      <c r="P2" s="73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  <c r="AF2" s="403"/>
    </row>
    <row r="3" spans="1:32" s="18" customFormat="1" ht="9.75" customHeight="1">
      <c r="A3" s="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X3" s="17"/>
      <c r="Y3" s="17"/>
      <c r="Z3" s="15"/>
      <c r="AA3" s="15"/>
      <c r="AB3" s="16"/>
      <c r="AC3" s="17"/>
      <c r="AF3" s="404"/>
    </row>
    <row r="4" spans="1:39" s="18" customFormat="1" ht="15">
      <c r="A4" s="47" t="s">
        <v>106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7"/>
      <c r="Y4" s="17"/>
      <c r="Z4" s="15"/>
      <c r="AA4" s="15"/>
      <c r="AB4" s="16"/>
      <c r="AC4" s="17"/>
      <c r="AF4" s="404"/>
      <c r="AM4" s="31"/>
    </row>
    <row r="5" spans="1:32" s="31" customFormat="1" ht="15">
      <c r="A5" s="31" t="s">
        <v>5</v>
      </c>
      <c r="D5" s="15">
        <v>4301</v>
      </c>
      <c r="E5" s="15">
        <v>4455</v>
      </c>
      <c r="F5" s="15">
        <v>4318</v>
      </c>
      <c r="G5" s="15">
        <v>4825</v>
      </c>
      <c r="H5" s="15"/>
      <c r="I5" s="15">
        <v>1076</v>
      </c>
      <c r="J5" s="15">
        <v>1112</v>
      </c>
      <c r="K5" s="15">
        <v>1140</v>
      </c>
      <c r="L5" s="15">
        <v>1127</v>
      </c>
      <c r="M5" s="15">
        <v>1066</v>
      </c>
      <c r="N5" s="15">
        <v>1067</v>
      </c>
      <c r="O5" s="15">
        <v>1079</v>
      </c>
      <c r="P5" s="15">
        <v>1106</v>
      </c>
      <c r="Q5" s="15">
        <v>1122</v>
      </c>
      <c r="R5" s="15">
        <v>1199</v>
      </c>
      <c r="S5" s="15">
        <v>1214</v>
      </c>
      <c r="T5" s="15">
        <v>1290</v>
      </c>
      <c r="U5" s="15">
        <v>1336</v>
      </c>
      <c r="V5" s="15">
        <v>1324</v>
      </c>
      <c r="W5" s="16">
        <f>W6-W10</f>
        <v>1332</v>
      </c>
      <c r="X5" s="15">
        <f>IF(AND(W5=0,V5=0),0,IF(OR(AND(W5&gt;0,V5&lt;=0),AND(W5&lt;0,V5&gt;=0)),"nm",IF(AND(W5&lt;0,V5&lt;0),IF(-(W5/V5-1)*100&lt;-100,"(&gt;100)",-(W5/V5-1)*100),IF((W5/V5-1)*100&gt;100,"&gt;100",(W5/V5-1)*100))))</f>
        <v>0.6042296072507503</v>
      </c>
      <c r="Y5" s="17">
        <f>IF(AND(W5=0,S5=0),0,IF(OR(AND(W5&gt;0,S5&lt;=0),AND(W5&lt;0,S5&gt;=0)),"nm",IF(AND(W5&lt;0,S5&lt;0),IF(-(W5/S5-1)*100&lt;-100,"(&gt;100)",-(W5/S5-1)*100),IF((W5/S5-1)*100&gt;100,"&gt;100",(W5/S5-1)*100))))</f>
        <v>9.71993410214167</v>
      </c>
      <c r="AA5" s="15">
        <v>3535</v>
      </c>
      <c r="AB5" s="382">
        <f>U5+V5+W5</f>
        <v>3992</v>
      </c>
      <c r="AC5" s="15">
        <f>IF(AND(AB5=0,AA5=0),0,IF(OR(AND(AB5&gt;0,AA5&lt;=0),AND(AB5&lt;0,AA5&gt;=0)),"nm",IF(AND(AB5&lt;0,AA5&lt;0),IF(-(AB5/AA5-1)*100&lt;-100,"(&gt;100)",-(AB5/AA5-1)*100),IF((AB5/AA5-1)*100&gt;100,"&gt;100",(AB5/AA5-1)*100))))</f>
        <v>12.927864214992923</v>
      </c>
      <c r="AF5" s="405"/>
    </row>
    <row r="6" spans="2:32" s="31" customFormat="1" ht="15">
      <c r="B6" s="31" t="s">
        <v>23</v>
      </c>
      <c r="D6" s="15">
        <v>8122</v>
      </c>
      <c r="E6" s="15">
        <v>6114</v>
      </c>
      <c r="F6" s="15">
        <v>5699</v>
      </c>
      <c r="G6" s="15">
        <v>6555</v>
      </c>
      <c r="H6" s="15"/>
      <c r="I6" s="15">
        <v>1655</v>
      </c>
      <c r="J6" s="15">
        <f>J7+J8+J9</f>
        <v>1543</v>
      </c>
      <c r="K6" s="15">
        <v>1479</v>
      </c>
      <c r="L6" s="15">
        <v>1437</v>
      </c>
      <c r="M6" s="15">
        <v>1372</v>
      </c>
      <c r="N6" s="15">
        <v>1409</v>
      </c>
      <c r="O6" s="15">
        <v>1457</v>
      </c>
      <c r="P6" s="15">
        <v>1461</v>
      </c>
      <c r="Q6" s="15">
        <v>1485</v>
      </c>
      <c r="R6" s="15">
        <v>1580</v>
      </c>
      <c r="S6" s="15">
        <v>1676</v>
      </c>
      <c r="T6" s="15">
        <v>1814</v>
      </c>
      <c r="U6" s="15">
        <v>1870</v>
      </c>
      <c r="V6" s="15">
        <v>1912</v>
      </c>
      <c r="W6" s="16">
        <f>SUM(W7:W9)</f>
        <v>1939</v>
      </c>
      <c r="X6" s="15">
        <f aca="true" t="shared" si="0" ref="X6:X12">IF(AND(W6=0,V6=0),0,IF(OR(AND(W6&gt;0,V6&lt;=0),AND(W6&lt;0,V6&gt;=0)),"nm",IF(AND(W6&lt;0,V6&lt;0),IF(-(W6/V6-1)*100&lt;-100,"(&gt;100)",-(W6/V6-1)*100),IF((W6/V6-1)*100&gt;100,"&gt;100",(W6/V6-1)*100))))</f>
        <v>1.4121338912133963</v>
      </c>
      <c r="Y6" s="17">
        <f aca="true" t="shared" si="1" ref="Y6:Y12">IF(AND(W6=0,S6=0),0,IF(OR(AND(W6&gt;0,S6&lt;=0),AND(W6&lt;0,S6&gt;=0)),"nm",IF(AND(W6&lt;0,S6&lt;0),IF(-(W6/S6-1)*100&lt;-100,"(&gt;100)",-(W6/S6-1)*100),IF((W6/S6-1)*100&gt;100,"&gt;100",(W6/S6-1)*100))))</f>
        <v>15.692124105011928</v>
      </c>
      <c r="AA6" s="15">
        <v>4741</v>
      </c>
      <c r="AB6" s="382">
        <f>U6+V6+W6</f>
        <v>5721</v>
      </c>
      <c r="AC6" s="15">
        <f aca="true" t="shared" si="2" ref="AC6:AC11">IF(AND(AB6=0,AA6=0),0,IF(OR(AND(AB6&gt;0,AA6&lt;=0),AND(AB6&lt;0,AA6&gt;=0)),"nm",IF(AND(AB6&lt;0,AA6&lt;0),IF(-(AB6/AA6-1)*100&lt;-100,"(&gt;100)",-(AB6/AA6-1)*100),IF((AB6/AA6-1)*100&gt;100,"&gt;100",(AB6/AA6-1)*100))))</f>
        <v>20.670744568656406</v>
      </c>
      <c r="AF6" s="405"/>
    </row>
    <row r="7" spans="3:40" s="36" customFormat="1" ht="15">
      <c r="C7" s="36" t="s">
        <v>17</v>
      </c>
      <c r="D7" s="21">
        <v>5051</v>
      </c>
      <c r="E7" s="21">
        <v>4075</v>
      </c>
      <c r="F7" s="21">
        <v>3937</v>
      </c>
      <c r="G7" s="21">
        <v>4571</v>
      </c>
      <c r="H7" s="21"/>
      <c r="I7" s="21">
        <v>1107</v>
      </c>
      <c r="J7" s="21">
        <v>1017</v>
      </c>
      <c r="K7" s="21">
        <v>983</v>
      </c>
      <c r="L7" s="21">
        <v>968</v>
      </c>
      <c r="M7" s="21">
        <v>934</v>
      </c>
      <c r="N7" s="21">
        <v>984</v>
      </c>
      <c r="O7" s="21">
        <v>1009</v>
      </c>
      <c r="P7" s="21">
        <v>1011</v>
      </c>
      <c r="Q7" s="21">
        <v>1018</v>
      </c>
      <c r="R7" s="21">
        <v>1080</v>
      </c>
      <c r="S7" s="21">
        <v>1175</v>
      </c>
      <c r="T7" s="21">
        <v>1298</v>
      </c>
      <c r="U7" s="21">
        <v>1374</v>
      </c>
      <c r="V7" s="21">
        <v>1411</v>
      </c>
      <c r="W7" s="318">
        <f>ROUND('[2]GRP3Q12 VS 2Q12'!$D$11/1000,0)-1</f>
        <v>1434</v>
      </c>
      <c r="X7" s="19">
        <f t="shared" si="0"/>
        <v>1.6300496102055195</v>
      </c>
      <c r="Y7" s="121">
        <f t="shared" si="1"/>
        <v>22.042553191489354</v>
      </c>
      <c r="Z7" s="34"/>
      <c r="AA7" s="19">
        <v>3273</v>
      </c>
      <c r="AB7" s="383">
        <f aca="true" t="shared" si="3" ref="AB7:AB12">U7+V7+W7</f>
        <v>4219</v>
      </c>
      <c r="AC7" s="19">
        <f t="shared" si="2"/>
        <v>28.903146959975558</v>
      </c>
      <c r="AD7" s="31"/>
      <c r="AE7" s="31"/>
      <c r="AF7" s="405"/>
      <c r="AL7" s="34"/>
      <c r="AM7" s="31"/>
      <c r="AN7" s="34"/>
    </row>
    <row r="8" spans="3:40" s="36" customFormat="1" ht="15">
      <c r="C8" s="36" t="s">
        <v>18</v>
      </c>
      <c r="D8" s="21">
        <v>926</v>
      </c>
      <c r="E8" s="21">
        <v>378</v>
      </c>
      <c r="F8" s="21">
        <v>358</v>
      </c>
      <c r="G8" s="21">
        <v>532</v>
      </c>
      <c r="H8" s="21"/>
      <c r="I8" s="21">
        <v>107</v>
      </c>
      <c r="J8" s="21">
        <v>95</v>
      </c>
      <c r="K8" s="21">
        <v>94</v>
      </c>
      <c r="L8" s="21">
        <v>82</v>
      </c>
      <c r="M8" s="21">
        <v>74</v>
      </c>
      <c r="N8" s="21">
        <v>82</v>
      </c>
      <c r="O8" s="21">
        <v>97</v>
      </c>
      <c r="P8" s="21">
        <v>105</v>
      </c>
      <c r="Q8" s="21">
        <v>123</v>
      </c>
      <c r="R8" s="21">
        <v>127</v>
      </c>
      <c r="S8" s="21">
        <v>142</v>
      </c>
      <c r="T8" s="21">
        <v>140</v>
      </c>
      <c r="U8" s="21">
        <v>119</v>
      </c>
      <c r="V8" s="21">
        <v>120</v>
      </c>
      <c r="W8" s="318">
        <f>ROUND('[2]GRP3Q12 VS 2Q12'!$D$9/1000,0)</f>
        <v>139</v>
      </c>
      <c r="X8" s="19">
        <f t="shared" si="0"/>
        <v>15.833333333333343</v>
      </c>
      <c r="Y8" s="121">
        <f t="shared" si="1"/>
        <v>-2.1126760563380254</v>
      </c>
      <c r="Z8" s="34"/>
      <c r="AA8" s="19">
        <v>392</v>
      </c>
      <c r="AB8" s="383">
        <f t="shared" si="3"/>
        <v>378</v>
      </c>
      <c r="AC8" s="19">
        <f t="shared" si="2"/>
        <v>-3.57142857142857</v>
      </c>
      <c r="AD8" s="31"/>
      <c r="AE8" s="31"/>
      <c r="AF8" s="405"/>
      <c r="AL8" s="34"/>
      <c r="AM8" s="31"/>
      <c r="AN8" s="34"/>
    </row>
    <row r="9" spans="3:40" s="36" customFormat="1" ht="15">
      <c r="C9" s="36" t="s">
        <v>19</v>
      </c>
      <c r="D9" s="21">
        <v>2145</v>
      </c>
      <c r="E9" s="21">
        <v>1661</v>
      </c>
      <c r="F9" s="21">
        <v>1404</v>
      </c>
      <c r="G9" s="21">
        <v>1452</v>
      </c>
      <c r="H9" s="21"/>
      <c r="I9" s="21">
        <v>441</v>
      </c>
      <c r="J9" s="21">
        <v>431</v>
      </c>
      <c r="K9" s="21">
        <v>402</v>
      </c>
      <c r="L9" s="21">
        <v>387</v>
      </c>
      <c r="M9" s="21">
        <v>364</v>
      </c>
      <c r="N9" s="21">
        <v>343</v>
      </c>
      <c r="O9" s="21">
        <v>351</v>
      </c>
      <c r="P9" s="21">
        <v>345</v>
      </c>
      <c r="Q9" s="21">
        <v>344</v>
      </c>
      <c r="R9" s="21">
        <v>373</v>
      </c>
      <c r="S9" s="21">
        <v>359</v>
      </c>
      <c r="T9" s="21">
        <v>376</v>
      </c>
      <c r="U9" s="21">
        <v>377</v>
      </c>
      <c r="V9" s="21">
        <v>381</v>
      </c>
      <c r="W9" s="318">
        <f>ROUND('[2]GRP3Q12 VS 2Q12'!$D$13/1000,0)</f>
        <v>366</v>
      </c>
      <c r="X9" s="19">
        <f t="shared" si="0"/>
        <v>-3.937007874015752</v>
      </c>
      <c r="Y9" s="121">
        <f t="shared" si="1"/>
        <v>1.949860724233976</v>
      </c>
      <c r="Z9" s="34"/>
      <c r="AA9" s="19">
        <v>1076</v>
      </c>
      <c r="AB9" s="383">
        <f t="shared" si="3"/>
        <v>1124</v>
      </c>
      <c r="AC9" s="19">
        <f t="shared" si="2"/>
        <v>4.4609665427509215</v>
      </c>
      <c r="AD9" s="31"/>
      <c r="AE9" s="31"/>
      <c r="AF9" s="405"/>
      <c r="AL9" s="34"/>
      <c r="AM9" s="31"/>
      <c r="AN9" s="34"/>
    </row>
    <row r="10" spans="2:34" s="31" customFormat="1" ht="15">
      <c r="B10" s="31" t="s">
        <v>24</v>
      </c>
      <c r="D10" s="15">
        <v>3821</v>
      </c>
      <c r="E10" s="15">
        <v>1659</v>
      </c>
      <c r="F10" s="15">
        <v>1381</v>
      </c>
      <c r="G10" s="15">
        <v>1730</v>
      </c>
      <c r="H10" s="15"/>
      <c r="I10" s="15">
        <v>579</v>
      </c>
      <c r="J10" s="15">
        <f>J11+J12</f>
        <v>431</v>
      </c>
      <c r="K10" s="15">
        <v>339</v>
      </c>
      <c r="L10" s="15">
        <v>310</v>
      </c>
      <c r="M10" s="15">
        <v>306</v>
      </c>
      <c r="N10" s="15">
        <v>342</v>
      </c>
      <c r="O10" s="15">
        <v>378</v>
      </c>
      <c r="P10" s="15">
        <v>355</v>
      </c>
      <c r="Q10" s="15">
        <v>363</v>
      </c>
      <c r="R10" s="15">
        <v>381</v>
      </c>
      <c r="S10" s="15">
        <v>462</v>
      </c>
      <c r="T10" s="15">
        <v>524</v>
      </c>
      <c r="U10" s="15">
        <v>534</v>
      </c>
      <c r="V10" s="15">
        <v>588</v>
      </c>
      <c r="W10" s="16">
        <f>SUM(W11:W12)</f>
        <v>607</v>
      </c>
      <c r="X10" s="15">
        <f t="shared" si="0"/>
        <v>3.2312925170068008</v>
      </c>
      <c r="Y10" s="17">
        <f t="shared" si="1"/>
        <v>31.38528138528138</v>
      </c>
      <c r="AA10" s="15">
        <v>1206</v>
      </c>
      <c r="AB10" s="382">
        <f t="shared" si="3"/>
        <v>1729</v>
      </c>
      <c r="AC10" s="15">
        <f t="shared" si="2"/>
        <v>43.3665008291874</v>
      </c>
      <c r="AF10" s="405"/>
      <c r="AH10" s="36"/>
    </row>
    <row r="11" spans="3:40" s="36" customFormat="1" ht="15">
      <c r="C11" s="36" t="s">
        <v>21</v>
      </c>
      <c r="D11" s="21">
        <v>2395</v>
      </c>
      <c r="E11" s="21">
        <v>1131</v>
      </c>
      <c r="F11" s="21">
        <v>970</v>
      </c>
      <c r="G11" s="21">
        <v>1267</v>
      </c>
      <c r="H11" s="21"/>
      <c r="I11" s="21">
        <v>387</v>
      </c>
      <c r="J11" s="21">
        <v>297</v>
      </c>
      <c r="K11" s="21">
        <v>227</v>
      </c>
      <c r="L11" s="21">
        <v>219</v>
      </c>
      <c r="M11" s="21">
        <v>215</v>
      </c>
      <c r="N11" s="21">
        <v>241</v>
      </c>
      <c r="O11" s="21">
        <v>269</v>
      </c>
      <c r="P11" s="21">
        <v>245</v>
      </c>
      <c r="Q11" s="21">
        <v>263</v>
      </c>
      <c r="R11" s="21">
        <v>281</v>
      </c>
      <c r="S11" s="21">
        <v>342</v>
      </c>
      <c r="T11" s="21">
        <v>381</v>
      </c>
      <c r="U11" s="21">
        <v>381</v>
      </c>
      <c r="V11" s="21">
        <v>416</v>
      </c>
      <c r="W11" s="318">
        <f>ROUND('[2]GRP3Q12 VS 2Q12'!$D$32/1000,0)</f>
        <v>444</v>
      </c>
      <c r="X11" s="19">
        <f t="shared" si="0"/>
        <v>6.730769230769229</v>
      </c>
      <c r="Y11" s="121">
        <f t="shared" si="1"/>
        <v>29.824561403508774</v>
      </c>
      <c r="Z11" s="34"/>
      <c r="AA11" s="19">
        <v>886</v>
      </c>
      <c r="AB11" s="383">
        <f t="shared" si="3"/>
        <v>1241</v>
      </c>
      <c r="AC11" s="19">
        <f t="shared" si="2"/>
        <v>40.06772009029345</v>
      </c>
      <c r="AD11" s="31"/>
      <c r="AE11" s="31"/>
      <c r="AF11" s="405"/>
      <c r="AL11" s="34"/>
      <c r="AM11" s="31"/>
      <c r="AN11" s="34"/>
    </row>
    <row r="12" spans="3:40" s="36" customFormat="1" ht="15">
      <c r="C12" s="36" t="s">
        <v>22</v>
      </c>
      <c r="D12" s="21">
        <v>1426</v>
      </c>
      <c r="E12" s="21">
        <v>528</v>
      </c>
      <c r="F12" s="21">
        <v>411</v>
      </c>
      <c r="G12" s="21">
        <v>463</v>
      </c>
      <c r="H12" s="21"/>
      <c r="I12" s="21">
        <v>192</v>
      </c>
      <c r="J12" s="21">
        <v>134</v>
      </c>
      <c r="K12" s="21">
        <v>112</v>
      </c>
      <c r="L12" s="21">
        <v>91</v>
      </c>
      <c r="M12" s="21">
        <v>91</v>
      </c>
      <c r="N12" s="21">
        <v>101</v>
      </c>
      <c r="O12" s="21">
        <v>109</v>
      </c>
      <c r="P12" s="21">
        <v>110</v>
      </c>
      <c r="Q12" s="21">
        <v>100</v>
      </c>
      <c r="R12" s="21">
        <v>100</v>
      </c>
      <c r="S12" s="21">
        <v>120</v>
      </c>
      <c r="T12" s="21">
        <v>143</v>
      </c>
      <c r="U12" s="21">
        <v>153</v>
      </c>
      <c r="V12" s="21">
        <v>172</v>
      </c>
      <c r="W12" s="318">
        <f>ROUND('[2]GRP3Q12 VS 2Q12'!$D$30/1000,0)</f>
        <v>163</v>
      </c>
      <c r="X12" s="19">
        <f t="shared" si="0"/>
        <v>-5.232558139534882</v>
      </c>
      <c r="Y12" s="121">
        <f t="shared" si="1"/>
        <v>35.83333333333334</v>
      </c>
      <c r="Z12" s="34"/>
      <c r="AA12" s="19">
        <v>320</v>
      </c>
      <c r="AB12" s="383">
        <f t="shared" si="3"/>
        <v>488</v>
      </c>
      <c r="AC12" s="19">
        <f>IF(AND(AB12=0,AA12=0),0,IF(OR(AND(AB12&gt;0,AA12&lt;=0),AND(AB12&lt;0,AA12&gt;=0)),"nm",IF(AND(AB12&lt;0,AA12&lt;0),IF(-(AB12/AA12-1)*100&lt;-100,"(&gt;100)",-(AB12/AA12-1)*100),IF((AB12/AA12-1)*100&gt;100,"&gt;100",(AB12/AA12-1)*100))))</f>
        <v>52.49999999999999</v>
      </c>
      <c r="AD12" s="31"/>
      <c r="AE12" s="31"/>
      <c r="AF12" s="405"/>
      <c r="AL12" s="34"/>
      <c r="AM12" s="31"/>
      <c r="AN12" s="34"/>
    </row>
    <row r="13" spans="3:32" ht="15">
      <c r="C13" s="33"/>
      <c r="D13" s="21"/>
      <c r="Q13" s="305"/>
      <c r="R13" s="305"/>
      <c r="S13" s="305"/>
      <c r="T13" s="305"/>
      <c r="U13" s="305"/>
      <c r="V13" s="305"/>
      <c r="X13" s="19"/>
      <c r="Y13" s="19"/>
      <c r="Z13" s="23"/>
      <c r="AA13" s="19"/>
      <c r="AB13" s="16"/>
      <c r="AC13" s="19"/>
      <c r="AD13" s="31"/>
      <c r="AE13" s="31"/>
      <c r="AF13" s="405"/>
    </row>
    <row r="14" spans="1:34" s="24" customFormat="1" ht="15">
      <c r="A14" s="88" t="s">
        <v>29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5"/>
      <c r="Y14" s="15"/>
      <c r="AA14" s="15"/>
      <c r="AB14" s="16"/>
      <c r="AC14" s="15"/>
      <c r="AD14" s="31"/>
      <c r="AE14" s="31"/>
      <c r="AF14" s="405"/>
      <c r="AH14" s="31"/>
    </row>
    <row r="15" spans="2:32" s="31" customFormat="1" ht="15">
      <c r="B15" s="31" t="s">
        <v>16</v>
      </c>
      <c r="D15" s="15">
        <v>210460</v>
      </c>
      <c r="E15" s="15">
        <v>220645</v>
      </c>
      <c r="F15" s="15">
        <v>234707</v>
      </c>
      <c r="G15" s="15">
        <v>272934</v>
      </c>
      <c r="H15" s="15"/>
      <c r="I15" s="15">
        <v>219123</v>
      </c>
      <c r="J15" s="15">
        <f>J16+J17+J18</f>
        <v>221667</v>
      </c>
      <c r="K15" s="15">
        <v>222325</v>
      </c>
      <c r="L15" s="15">
        <v>221462</v>
      </c>
      <c r="M15" s="15">
        <v>224393</v>
      </c>
      <c r="N15" s="15">
        <v>232950</v>
      </c>
      <c r="O15" s="15">
        <v>237792</v>
      </c>
      <c r="P15" s="15">
        <v>244503</v>
      </c>
      <c r="Q15" s="306">
        <v>252722</v>
      </c>
      <c r="R15" s="306">
        <v>266348</v>
      </c>
      <c r="S15" s="306">
        <v>278383</v>
      </c>
      <c r="T15" s="306">
        <v>295148</v>
      </c>
      <c r="U15" s="306">
        <v>303630</v>
      </c>
      <c r="V15" s="306">
        <v>308625</v>
      </c>
      <c r="W15" s="377">
        <f>SUM(W16:W18)</f>
        <v>317627</v>
      </c>
      <c r="X15" s="15">
        <f aca="true" t="shared" si="4" ref="X15:X21">IF(AND(W15=0,V15=0),0,IF(OR(AND(W15&gt;0,V15&lt;=0),AND(W15&lt;0,V15&gt;=0)),"nm",IF(AND(W15&lt;0,V15&lt;0),IF(-(W15/V15-1)*100&lt;-100,"(&gt;100)",-(W15/V15-1)*100),IF((W15/V15-1)*100&gt;100,"&gt;100",(W15/V15-1)*100))))</f>
        <v>2.916808424463335</v>
      </c>
      <c r="Y15" s="17">
        <f aca="true" t="shared" si="5" ref="Y15:Y21">IF(AND(W15=0,S15=0),0,IF(OR(AND(W15&gt;0,S15&lt;=0),AND(W15&lt;0,S15&gt;=0)),"nm",IF(AND(W15&lt;0,S15&lt;0),IF(-(W15/S15-1)*100&lt;-100,"(&gt;100)",-(W15/S15-1)*100),IF((W15/S15-1)*100&gt;100,"&gt;100",(W15/S15-1)*100))))</f>
        <v>14.097125183649872</v>
      </c>
      <c r="AA15" s="15">
        <v>266025</v>
      </c>
      <c r="AB15" s="377">
        <f>SUM(AB16:AB18)</f>
        <v>309922</v>
      </c>
      <c r="AC15" s="15">
        <f>IF(AND(AB15=0,AA15=0),0,IF(OR(AND(AB15&gt;0,AA15&lt;=0),AND(AB15&lt;0,AA15&gt;=0)),"nm",IF(AND(AB15&lt;0,AA15&lt;0),IF(-(AB15/AA15-1)*100&lt;-100,"(&gt;100)",-(AB15/AA15-1)*100),IF((AB15/AA15-1)*100&gt;100,"&gt;100",(AB15/AA15-1)*100))))</f>
        <v>16.50108072549572</v>
      </c>
      <c r="AF15" s="405"/>
    </row>
    <row r="16" spans="3:32" s="36" customFormat="1" ht="15">
      <c r="C16" s="36" t="s">
        <v>17</v>
      </c>
      <c r="D16" s="21">
        <v>118614</v>
      </c>
      <c r="E16" s="21">
        <v>127832</v>
      </c>
      <c r="F16" s="21">
        <v>141245</v>
      </c>
      <c r="G16" s="21">
        <v>169397</v>
      </c>
      <c r="H16" s="21"/>
      <c r="I16" s="21">
        <v>128695</v>
      </c>
      <c r="J16" s="21">
        <v>127447</v>
      </c>
      <c r="K16" s="21">
        <v>127454</v>
      </c>
      <c r="L16" s="21">
        <v>128152</v>
      </c>
      <c r="M16" s="21">
        <v>132388</v>
      </c>
      <c r="N16" s="21">
        <v>138617</v>
      </c>
      <c r="O16" s="21">
        <v>145902</v>
      </c>
      <c r="P16" s="21">
        <v>149104</v>
      </c>
      <c r="Q16" s="307">
        <v>154232</v>
      </c>
      <c r="R16" s="307">
        <v>161278</v>
      </c>
      <c r="S16" s="307">
        <v>173409</v>
      </c>
      <c r="T16" s="307">
        <v>189292</v>
      </c>
      <c r="U16" s="307">
        <v>194566</v>
      </c>
      <c r="V16" s="307">
        <v>201099</v>
      </c>
      <c r="W16" s="378">
        <f>ROUND('[2]GRP3Q12 VS 2Q12'!$C$11/1000,0)</f>
        <v>204122</v>
      </c>
      <c r="X16" s="19">
        <f t="shared" si="4"/>
        <v>1.5032396978602591</v>
      </c>
      <c r="Y16" s="121">
        <f t="shared" si="5"/>
        <v>17.711306794918368</v>
      </c>
      <c r="Z16" s="34"/>
      <c r="AA16" s="19">
        <v>163031</v>
      </c>
      <c r="AB16" s="378">
        <f>ROUND('[2]GRP 09M12 VS 09M11'!$C$11/1000,0)</f>
        <v>199638</v>
      </c>
      <c r="AC16" s="19">
        <f aca="true" t="shared" si="6" ref="AC16:AC21">IF(AND(AB16=0,AA16=0),0,IF(OR(AND(AB16&gt;0,AA16&lt;=0),AND(AB16&lt;0,AA16&gt;=0)),"nm",IF(AND(AB16&lt;0,AA16&lt;0),IF(-(AB16/AA16-1)*100&lt;-100,"(&gt;100)",-(AB16/AA16-1)*100),IF((AB16/AA16-1)*100&gt;100,"&gt;100",(AB16/AA16-1)*100))))</f>
        <v>22.454011813704145</v>
      </c>
      <c r="AD16" s="31"/>
      <c r="AE16" s="31"/>
      <c r="AF16" s="405"/>
    </row>
    <row r="17" spans="3:32" s="36" customFormat="1" ht="15">
      <c r="C17" s="36" t="s">
        <v>18</v>
      </c>
      <c r="D17" s="21">
        <v>39818</v>
      </c>
      <c r="E17" s="21">
        <v>41782</v>
      </c>
      <c r="F17" s="21">
        <v>43190</v>
      </c>
      <c r="G17" s="21">
        <v>51575</v>
      </c>
      <c r="H17" s="21"/>
      <c r="I17" s="21">
        <v>41384</v>
      </c>
      <c r="J17" s="21">
        <v>42582</v>
      </c>
      <c r="K17" s="21">
        <v>42410</v>
      </c>
      <c r="L17" s="21">
        <v>41697</v>
      </c>
      <c r="M17" s="21">
        <v>42548</v>
      </c>
      <c r="N17" s="21">
        <v>43195</v>
      </c>
      <c r="O17" s="21">
        <v>40880</v>
      </c>
      <c r="P17" s="21">
        <v>46548</v>
      </c>
      <c r="Q17" s="307">
        <v>49926</v>
      </c>
      <c r="R17" s="307">
        <v>53737</v>
      </c>
      <c r="S17" s="307">
        <v>51543</v>
      </c>
      <c r="T17" s="307">
        <v>51118</v>
      </c>
      <c r="U17" s="307">
        <v>50895</v>
      </c>
      <c r="V17" s="307">
        <v>47971</v>
      </c>
      <c r="W17" s="378">
        <f>ROUND('[2]GRP3Q12 VS 2Q12'!$C$9/1000,0)</f>
        <v>53988</v>
      </c>
      <c r="X17" s="19">
        <f t="shared" si="4"/>
        <v>12.542994725980282</v>
      </c>
      <c r="Y17" s="121">
        <f t="shared" si="5"/>
        <v>4.743612129678132</v>
      </c>
      <c r="Z17" s="34"/>
      <c r="AA17" s="19">
        <v>51894</v>
      </c>
      <c r="AB17" s="378">
        <f>ROUND('[2]GRP 09M12 VS 09M11'!$C$9/1000,0)</f>
        <v>51375</v>
      </c>
      <c r="AC17" s="19">
        <f>IF(AND(AB17=0,AA17=0),0,IF(OR(AND(AB17&gt;0,AA17&lt;=0),AND(AB17&lt;0,AA17&gt;=0)),"nm",IF(AND(AB17&lt;0,AA17&lt;0),IF(-(AB17/AA17-1)*100&lt;-100,"(&gt;100)",-(AB17/AA17-1)*100),IF((AB17/AA17-1)*100&gt;100,"&gt;100",(AB17/AA17-1)*100))))</f>
        <v>-1.0001156203029216</v>
      </c>
      <c r="AD17" s="31"/>
      <c r="AE17" s="31"/>
      <c r="AF17" s="405"/>
    </row>
    <row r="18" spans="3:32" s="36" customFormat="1" ht="15">
      <c r="C18" s="36" t="s">
        <v>19</v>
      </c>
      <c r="D18" s="21">
        <v>52028</v>
      </c>
      <c r="E18" s="21">
        <v>51031</v>
      </c>
      <c r="F18" s="21">
        <v>50272</v>
      </c>
      <c r="G18" s="21">
        <v>51962</v>
      </c>
      <c r="H18" s="21"/>
      <c r="I18" s="21">
        <v>49044</v>
      </c>
      <c r="J18" s="21">
        <v>51638</v>
      </c>
      <c r="K18" s="21">
        <v>52461</v>
      </c>
      <c r="L18" s="21">
        <v>51613</v>
      </c>
      <c r="M18" s="21">
        <v>49457</v>
      </c>
      <c r="N18" s="21">
        <v>51138</v>
      </c>
      <c r="O18" s="21">
        <v>51010</v>
      </c>
      <c r="P18" s="21">
        <v>48851</v>
      </c>
      <c r="Q18" s="307">
        <v>48564</v>
      </c>
      <c r="R18" s="307">
        <v>51333</v>
      </c>
      <c r="S18" s="307">
        <v>53431</v>
      </c>
      <c r="T18" s="307">
        <v>54738</v>
      </c>
      <c r="U18" s="307">
        <v>58169</v>
      </c>
      <c r="V18" s="307">
        <v>59555</v>
      </c>
      <c r="W18" s="378">
        <f>ROUND('[2]GRP3Q12 VS 2Q12'!$C$13/1000,0)</f>
        <v>59517</v>
      </c>
      <c r="X18" s="19">
        <f t="shared" si="4"/>
        <v>-0.06380656535974749</v>
      </c>
      <c r="Y18" s="121">
        <f t="shared" si="5"/>
        <v>11.390391345847917</v>
      </c>
      <c r="Z18" s="34"/>
      <c r="AA18" s="19">
        <v>51100</v>
      </c>
      <c r="AB18" s="378">
        <f>ROUND('[2]GRP 09M12 VS 09M11'!$C$13/1000,0)</f>
        <v>58909</v>
      </c>
      <c r="AC18" s="19">
        <f t="shared" si="6"/>
        <v>15.281800391389421</v>
      </c>
      <c r="AD18" s="31"/>
      <c r="AE18" s="31"/>
      <c r="AF18" s="405"/>
    </row>
    <row r="19" spans="2:32" s="31" customFormat="1" ht="15">
      <c r="B19" s="31" t="s">
        <v>20</v>
      </c>
      <c r="D19" s="15">
        <v>199865</v>
      </c>
      <c r="E19" s="15">
        <v>204336</v>
      </c>
      <c r="F19" s="15">
        <v>215626</v>
      </c>
      <c r="G19" s="15">
        <v>251411</v>
      </c>
      <c r="H19" s="15"/>
      <c r="I19" s="15">
        <v>203691</v>
      </c>
      <c r="J19" s="15">
        <f>J20+J21</f>
        <v>206050</v>
      </c>
      <c r="K19" s="15">
        <v>205904</v>
      </c>
      <c r="L19" s="15">
        <v>203560</v>
      </c>
      <c r="M19" s="15">
        <v>206483</v>
      </c>
      <c r="N19" s="15">
        <v>214221</v>
      </c>
      <c r="O19" s="15">
        <v>218581</v>
      </c>
      <c r="P19" s="15">
        <v>224126</v>
      </c>
      <c r="Q19" s="306">
        <v>231711</v>
      </c>
      <c r="R19" s="306">
        <v>245246</v>
      </c>
      <c r="S19" s="306">
        <v>257046</v>
      </c>
      <c r="T19" s="306">
        <v>272616</v>
      </c>
      <c r="U19" s="306">
        <v>281437</v>
      </c>
      <c r="V19" s="306">
        <v>285228</v>
      </c>
      <c r="W19" s="377">
        <f>SUM(W20:W21)</f>
        <v>293945</v>
      </c>
      <c r="X19" s="15">
        <f t="shared" si="4"/>
        <v>3.0561515699720987</v>
      </c>
      <c r="Y19" s="17">
        <f t="shared" si="5"/>
        <v>14.35501816795437</v>
      </c>
      <c r="AA19" s="15">
        <v>244779</v>
      </c>
      <c r="AB19" s="377">
        <f>SUM(AB20:AB21)</f>
        <v>286763</v>
      </c>
      <c r="AC19" s="15">
        <f t="shared" si="6"/>
        <v>17.151798152619293</v>
      </c>
      <c r="AF19" s="405"/>
    </row>
    <row r="20" spans="3:32" s="36" customFormat="1" ht="15">
      <c r="C20" s="36" t="s">
        <v>21</v>
      </c>
      <c r="D20" s="21">
        <v>161379</v>
      </c>
      <c r="E20" s="21">
        <v>178064</v>
      </c>
      <c r="F20" s="21">
        <v>184792</v>
      </c>
      <c r="G20" s="21">
        <v>209196</v>
      </c>
      <c r="H20" s="21"/>
      <c r="I20" s="21">
        <v>175464</v>
      </c>
      <c r="J20" s="21">
        <v>177983</v>
      </c>
      <c r="K20" s="21">
        <v>179319</v>
      </c>
      <c r="L20" s="21">
        <v>180701</v>
      </c>
      <c r="M20" s="21">
        <v>181335</v>
      </c>
      <c r="N20" s="21">
        <v>182951</v>
      </c>
      <c r="O20" s="21">
        <v>184815</v>
      </c>
      <c r="P20" s="21">
        <v>189502</v>
      </c>
      <c r="Q20" s="307">
        <v>195404</v>
      </c>
      <c r="R20" s="307">
        <v>205628</v>
      </c>
      <c r="S20" s="307">
        <v>213303</v>
      </c>
      <c r="T20" s="307">
        <v>222999</v>
      </c>
      <c r="U20" s="307">
        <v>228621</v>
      </c>
      <c r="V20" s="307">
        <v>229600</v>
      </c>
      <c r="W20" s="378">
        <f>ROUND('[2]GRP3Q12 VS 2Q12'!$C$32/1000,0)</f>
        <v>236021</v>
      </c>
      <c r="X20" s="19">
        <f t="shared" si="4"/>
        <v>2.796602787456437</v>
      </c>
      <c r="Y20" s="121">
        <f t="shared" si="5"/>
        <v>10.650576878899965</v>
      </c>
      <c r="Z20" s="34"/>
      <c r="AA20" s="19">
        <v>204727</v>
      </c>
      <c r="AB20" s="378">
        <f>ROUND('[2]GRP 09M12 VS 09M11'!$C$32/1000,0)</f>
        <v>231421</v>
      </c>
      <c r="AC20" s="19">
        <f>IF(AND(AB20=0,AA20=0),0,IF(OR(AND(AB20&gt;0,AA20&lt;=0),AND(AB20&lt;0,AA20&gt;=0)),"nm",IF(AND(AB20&lt;0,AA20&lt;0),IF(-(AB20/AA20-1)*100&lt;-100,"(&gt;100)",-(AB20/AA20-1)*100),IF((AB20/AA20-1)*100&gt;100,"&gt;100",(AB20/AA20-1)*100))))</f>
        <v>13.038827316377422</v>
      </c>
      <c r="AD20" s="31"/>
      <c r="AE20" s="31"/>
      <c r="AF20" s="405"/>
    </row>
    <row r="21" spans="3:32" s="36" customFormat="1" ht="15">
      <c r="C21" s="36" t="s">
        <v>22</v>
      </c>
      <c r="D21" s="21">
        <v>38486</v>
      </c>
      <c r="E21" s="21">
        <v>26272</v>
      </c>
      <c r="F21" s="21">
        <v>30834</v>
      </c>
      <c r="G21" s="21">
        <v>42215</v>
      </c>
      <c r="H21" s="21"/>
      <c r="I21" s="21">
        <v>28227</v>
      </c>
      <c r="J21" s="21">
        <v>28067</v>
      </c>
      <c r="K21" s="21">
        <v>26585</v>
      </c>
      <c r="L21" s="21">
        <v>22859</v>
      </c>
      <c r="M21" s="21">
        <v>25148</v>
      </c>
      <c r="N21" s="21">
        <v>31270</v>
      </c>
      <c r="O21" s="21">
        <v>33766</v>
      </c>
      <c r="P21" s="21">
        <v>34624</v>
      </c>
      <c r="Q21" s="307">
        <v>36307</v>
      </c>
      <c r="R21" s="307">
        <v>39618</v>
      </c>
      <c r="S21" s="307">
        <v>43743</v>
      </c>
      <c r="T21" s="307">
        <v>49617</v>
      </c>
      <c r="U21" s="307">
        <v>52816</v>
      </c>
      <c r="V21" s="307">
        <v>55628</v>
      </c>
      <c r="W21" s="378">
        <f>ROUND('[2]GRP3Q12 VS 2Q12'!$C$30/1000,0)</f>
        <v>57924</v>
      </c>
      <c r="X21" s="19">
        <f t="shared" si="4"/>
        <v>4.127417847127335</v>
      </c>
      <c r="Y21" s="121">
        <f t="shared" si="5"/>
        <v>32.41890130992387</v>
      </c>
      <c r="Z21" s="34"/>
      <c r="AA21" s="19">
        <v>40052</v>
      </c>
      <c r="AB21" s="378">
        <f>ROUND('[2]GRP 09M12 VS 09M11'!$C$30/1000,0)</f>
        <v>55342</v>
      </c>
      <c r="AC21" s="19">
        <f t="shared" si="6"/>
        <v>38.1753720163787</v>
      </c>
      <c r="AD21" s="31"/>
      <c r="AE21" s="31"/>
      <c r="AF21" s="405"/>
    </row>
    <row r="22" spans="3:32" ht="15">
      <c r="C22" s="6"/>
      <c r="D22" s="76"/>
      <c r="X22" s="19"/>
      <c r="Y22" s="19"/>
      <c r="Z22" s="23"/>
      <c r="AA22" s="19"/>
      <c r="AC22" s="19"/>
      <c r="AD22" s="31"/>
      <c r="AE22" s="31"/>
      <c r="AF22" s="405"/>
    </row>
    <row r="23" spans="1:32" s="27" customFormat="1" ht="15">
      <c r="A23" s="48" t="s">
        <v>28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313"/>
      <c r="R23" s="313"/>
      <c r="S23" s="313"/>
      <c r="T23" s="313"/>
      <c r="U23" s="313"/>
      <c r="V23" s="313"/>
      <c r="W23" s="379"/>
      <c r="X23" s="54"/>
      <c r="Y23" s="54"/>
      <c r="AA23" s="54"/>
      <c r="AB23" s="379"/>
      <c r="AC23" s="54"/>
      <c r="AD23" s="31"/>
      <c r="AE23" s="31"/>
      <c r="AF23" s="405"/>
    </row>
    <row r="24" spans="1:32" s="57" customFormat="1" ht="15">
      <c r="A24" s="57" t="s">
        <v>176</v>
      </c>
      <c r="D24" s="54">
        <v>2.04</v>
      </c>
      <c r="E24" s="54">
        <v>2.02</v>
      </c>
      <c r="F24" s="54">
        <v>1.84</v>
      </c>
      <c r="G24" s="54">
        <v>1.77</v>
      </c>
      <c r="H24" s="54"/>
      <c r="I24" s="54">
        <v>1.99</v>
      </c>
      <c r="J24" s="116">
        <v>2.01</v>
      </c>
      <c r="K24" s="116">
        <v>2.03</v>
      </c>
      <c r="L24" s="116">
        <v>2.02</v>
      </c>
      <c r="M24" s="116">
        <v>1.93</v>
      </c>
      <c r="N24" s="116">
        <v>1.84</v>
      </c>
      <c r="O24" s="116">
        <v>1.8</v>
      </c>
      <c r="P24" s="116">
        <v>1.79</v>
      </c>
      <c r="Q24" s="314">
        <v>1.8</v>
      </c>
      <c r="R24" s="314">
        <v>1.8</v>
      </c>
      <c r="S24" s="314">
        <v>1.73</v>
      </c>
      <c r="T24" s="314">
        <v>1.73</v>
      </c>
      <c r="U24" s="314">
        <v>1.77</v>
      </c>
      <c r="V24" s="314">
        <v>1.72</v>
      </c>
      <c r="W24" s="380">
        <f>ROUND('[2]GRP3Q12 VS 2Q12'!$E$53,2)</f>
        <v>1.67</v>
      </c>
      <c r="X24" s="54">
        <f>W24-V24</f>
        <v>-0.050000000000000044</v>
      </c>
      <c r="Y24" s="54">
        <f>W24-S24</f>
        <v>-0.06000000000000005</v>
      </c>
      <c r="AA24" s="54">
        <v>1.78</v>
      </c>
      <c r="AB24" s="384">
        <f>ROUND('[2]GRP 09M12 VS 09M11'!$E$53,2)</f>
        <v>1.72</v>
      </c>
      <c r="AC24" s="54">
        <f>AB24-AA24</f>
        <v>-0.06000000000000005</v>
      </c>
      <c r="AD24" s="31"/>
      <c r="AE24" s="31"/>
      <c r="AF24" s="405"/>
    </row>
    <row r="25" spans="2:32" s="27" customFormat="1" ht="15">
      <c r="B25" s="27" t="s">
        <v>49</v>
      </c>
      <c r="D25" s="54">
        <v>3.86</v>
      </c>
      <c r="E25" s="54">
        <v>2.78</v>
      </c>
      <c r="F25" s="54">
        <v>2.43</v>
      </c>
      <c r="G25" s="54">
        <v>2.4</v>
      </c>
      <c r="H25" s="54"/>
      <c r="I25" s="54">
        <v>3.06</v>
      </c>
      <c r="J25" s="54">
        <v>2.79</v>
      </c>
      <c r="K25" s="54">
        <v>2.64</v>
      </c>
      <c r="L25" s="54">
        <v>2.57</v>
      </c>
      <c r="M25" s="54">
        <v>2.48</v>
      </c>
      <c r="N25" s="54">
        <v>2.43</v>
      </c>
      <c r="O25" s="54">
        <v>2.43</v>
      </c>
      <c r="P25" s="54">
        <v>2.37</v>
      </c>
      <c r="Q25" s="9">
        <v>2.38</v>
      </c>
      <c r="R25" s="9">
        <v>2.38</v>
      </c>
      <c r="S25" s="9">
        <v>2.38</v>
      </c>
      <c r="T25" s="9">
        <v>2.44</v>
      </c>
      <c r="U25" s="9">
        <v>2.48</v>
      </c>
      <c r="V25" s="9">
        <v>2.49</v>
      </c>
      <c r="W25" s="380">
        <f>ROUND('[2]GRP3Q12 VS 2Q12'!$E$15,2)</f>
        <v>2.43</v>
      </c>
      <c r="X25" s="54">
        <f aca="true" t="shared" si="7" ref="X25:X31">W25-V25</f>
        <v>-0.06000000000000005</v>
      </c>
      <c r="Y25" s="54">
        <f aca="true" t="shared" si="8" ref="Y25:Y31">W25-S25</f>
        <v>0.050000000000000266</v>
      </c>
      <c r="AA25" s="54">
        <v>2.38</v>
      </c>
      <c r="AB25" s="380">
        <f>ROUND('[2]GRP 09M12 VS 09M11'!$E$15,2)</f>
        <v>2.47</v>
      </c>
      <c r="AC25" s="54">
        <f aca="true" t="shared" si="9" ref="AC25:AC31">AB25-AA25</f>
        <v>0.0900000000000003</v>
      </c>
      <c r="AD25" s="31"/>
      <c r="AE25" s="31"/>
      <c r="AF25" s="405"/>
    </row>
    <row r="26" spans="3:32" s="56" customFormat="1" ht="15">
      <c r="C26" s="56" t="s">
        <v>17</v>
      </c>
      <c r="D26" s="51">
        <v>4.25</v>
      </c>
      <c r="E26" s="51">
        <v>3.2</v>
      </c>
      <c r="F26" s="51">
        <v>2.79</v>
      </c>
      <c r="G26" s="51">
        <v>2.7</v>
      </c>
      <c r="H26" s="51"/>
      <c r="I26" s="51">
        <v>3.49</v>
      </c>
      <c r="J26" s="51">
        <v>3.2</v>
      </c>
      <c r="K26" s="51">
        <v>3.06</v>
      </c>
      <c r="L26" s="51">
        <v>3</v>
      </c>
      <c r="M26" s="51">
        <v>2.86</v>
      </c>
      <c r="N26" s="51">
        <v>2.85</v>
      </c>
      <c r="O26" s="51">
        <v>2.74</v>
      </c>
      <c r="P26" s="51">
        <v>2.69</v>
      </c>
      <c r="Q26" s="76">
        <v>2.68</v>
      </c>
      <c r="R26" s="76">
        <v>2.68</v>
      </c>
      <c r="S26" s="76">
        <v>2.69</v>
      </c>
      <c r="T26" s="76">
        <v>2.72</v>
      </c>
      <c r="U26" s="76">
        <v>2.84</v>
      </c>
      <c r="V26" s="76">
        <v>2.82</v>
      </c>
      <c r="W26" s="381">
        <f>ROUND('[2]GRP3Q12 VS 2Q12'!$E$11,2)</f>
        <v>2.8</v>
      </c>
      <c r="X26" s="319">
        <f t="shared" si="7"/>
        <v>-0.020000000000000018</v>
      </c>
      <c r="Y26" s="319">
        <f t="shared" si="8"/>
        <v>0.10999999999999988</v>
      </c>
      <c r="Z26" s="59"/>
      <c r="AA26" s="319">
        <v>2.68</v>
      </c>
      <c r="AB26" s="385">
        <f>ROUND('[2]GRP 09M12 VS 09M11'!$E$11,2)</f>
        <v>2.82</v>
      </c>
      <c r="AC26" s="319">
        <f t="shared" si="9"/>
        <v>0.13999999999999968</v>
      </c>
      <c r="AD26" s="31"/>
      <c r="AE26" s="31"/>
      <c r="AF26" s="405"/>
    </row>
    <row r="27" spans="3:32" s="56" customFormat="1" ht="15">
      <c r="C27" s="56" t="s">
        <v>18</v>
      </c>
      <c r="D27" s="51">
        <v>2.32</v>
      </c>
      <c r="E27" s="51">
        <v>0.91</v>
      </c>
      <c r="F27" s="51">
        <v>0.83</v>
      </c>
      <c r="G27" s="51">
        <v>1.03</v>
      </c>
      <c r="H27" s="51"/>
      <c r="I27" s="51">
        <v>1.05</v>
      </c>
      <c r="J27" s="51">
        <v>0.9</v>
      </c>
      <c r="K27" s="51">
        <v>0.88</v>
      </c>
      <c r="L27" s="51">
        <v>0.78</v>
      </c>
      <c r="M27" s="51">
        <v>0.71</v>
      </c>
      <c r="N27" s="51">
        <v>0.76</v>
      </c>
      <c r="O27" s="51">
        <v>0.95</v>
      </c>
      <c r="P27" s="51">
        <v>0.9</v>
      </c>
      <c r="Q27" s="315">
        <v>1</v>
      </c>
      <c r="R27" s="315">
        <v>0.95</v>
      </c>
      <c r="S27" s="315">
        <v>1.09</v>
      </c>
      <c r="T27" s="315">
        <v>1.09</v>
      </c>
      <c r="U27" s="315">
        <v>0.94</v>
      </c>
      <c r="V27" s="315">
        <v>1.01</v>
      </c>
      <c r="W27" s="381">
        <f>ROUND('[2]GRP3Q12 VS 2Q12'!$E$9,2)</f>
        <v>1.02</v>
      </c>
      <c r="X27" s="319">
        <f t="shared" si="7"/>
        <v>0.010000000000000009</v>
      </c>
      <c r="Y27" s="319">
        <f t="shared" si="8"/>
        <v>-0.07000000000000006</v>
      </c>
      <c r="Z27" s="59"/>
      <c r="AA27" s="319">
        <v>1.01</v>
      </c>
      <c r="AB27" s="385">
        <f>ROUND('[2]GRP 09M12 VS 09M11'!$E$9,2)</f>
        <v>0.98</v>
      </c>
      <c r="AC27" s="319">
        <f t="shared" si="9"/>
        <v>-0.030000000000000027</v>
      </c>
      <c r="AD27" s="31"/>
      <c r="AE27" s="31"/>
      <c r="AF27" s="405"/>
    </row>
    <row r="28" spans="3:32" s="56" customFormat="1" ht="15">
      <c r="C28" s="56" t="s">
        <v>19</v>
      </c>
      <c r="D28" s="51">
        <v>4.11</v>
      </c>
      <c r="E28" s="51">
        <v>3.26</v>
      </c>
      <c r="F28" s="51">
        <v>2.79</v>
      </c>
      <c r="G28" s="51">
        <v>2.79</v>
      </c>
      <c r="H28" s="51"/>
      <c r="I28" s="51">
        <v>3.65</v>
      </c>
      <c r="J28" s="51">
        <v>3.34</v>
      </c>
      <c r="K28" s="51">
        <v>3.05</v>
      </c>
      <c r="L28" s="51">
        <v>2.97</v>
      </c>
      <c r="M28" s="51">
        <v>2.98</v>
      </c>
      <c r="N28" s="51">
        <v>2.69</v>
      </c>
      <c r="O28" s="51">
        <v>2.73</v>
      </c>
      <c r="P28" s="51">
        <v>2.79</v>
      </c>
      <c r="Q28" s="76">
        <v>2.87</v>
      </c>
      <c r="R28" s="76">
        <v>2.92</v>
      </c>
      <c r="S28" s="76">
        <v>2.67</v>
      </c>
      <c r="T28" s="76">
        <v>2.72</v>
      </c>
      <c r="U28" s="76">
        <v>2.61</v>
      </c>
      <c r="V28" s="76">
        <v>2.57</v>
      </c>
      <c r="W28" s="381">
        <f>ROUND('[2]GRP3Q12 VS 2Q12'!$E$13,2)</f>
        <v>2.45</v>
      </c>
      <c r="X28" s="319">
        <f t="shared" si="7"/>
        <v>-0.11999999999999966</v>
      </c>
      <c r="Y28" s="319">
        <f t="shared" si="8"/>
        <v>-0.21999999999999975</v>
      </c>
      <c r="Z28" s="59"/>
      <c r="AA28" s="319">
        <v>2.82</v>
      </c>
      <c r="AB28" s="385">
        <f>ROUND('[2]GRP 09M12 VS 09M11'!$E$13,2)</f>
        <v>2.55</v>
      </c>
      <c r="AC28" s="319">
        <f t="shared" si="9"/>
        <v>-0.27</v>
      </c>
      <c r="AD28" s="31"/>
      <c r="AE28" s="31"/>
      <c r="AF28" s="405"/>
    </row>
    <row r="29" spans="2:32" s="27" customFormat="1" ht="15">
      <c r="B29" s="27" t="s">
        <v>50</v>
      </c>
      <c r="D29" s="54">
        <v>1.91</v>
      </c>
      <c r="E29" s="54">
        <v>0.81</v>
      </c>
      <c r="F29" s="54">
        <v>0.64</v>
      </c>
      <c r="G29" s="54">
        <v>0.69</v>
      </c>
      <c r="H29" s="54"/>
      <c r="I29" s="54">
        <v>1.15</v>
      </c>
      <c r="J29" s="54">
        <v>0.84</v>
      </c>
      <c r="K29" s="54">
        <v>0.65</v>
      </c>
      <c r="L29" s="54">
        <v>0.6</v>
      </c>
      <c r="M29" s="54">
        <v>0.6</v>
      </c>
      <c r="N29" s="54">
        <v>0.64</v>
      </c>
      <c r="O29" s="54">
        <v>0.69</v>
      </c>
      <c r="P29" s="54">
        <v>0.63</v>
      </c>
      <c r="Q29" s="9">
        <v>0.64</v>
      </c>
      <c r="R29" s="9">
        <v>0.62</v>
      </c>
      <c r="S29" s="9">
        <v>0.71</v>
      </c>
      <c r="T29" s="9">
        <v>0.76</v>
      </c>
      <c r="U29" s="9">
        <v>0.76</v>
      </c>
      <c r="V29" s="9">
        <v>0.83</v>
      </c>
      <c r="W29" s="380">
        <f>ROUND('[2]GRP3Q12 VS 2Q12'!$E$37,2)</f>
        <v>0.82</v>
      </c>
      <c r="X29" s="54">
        <f t="shared" si="7"/>
        <v>-0.010000000000000009</v>
      </c>
      <c r="Y29" s="54">
        <f t="shared" si="8"/>
        <v>0.10999999999999999</v>
      </c>
      <c r="AA29" s="54">
        <v>0.66</v>
      </c>
      <c r="AB29" s="380">
        <f>ROUND('[2]GRP 09M12 VS 09M11'!$E$37,2)</f>
        <v>0.81</v>
      </c>
      <c r="AC29" s="54">
        <f t="shared" si="9"/>
        <v>0.15000000000000002</v>
      </c>
      <c r="AD29" s="31"/>
      <c r="AE29" s="31"/>
      <c r="AF29" s="405"/>
    </row>
    <row r="30" spans="3:32" s="56" customFormat="1" ht="15">
      <c r="C30" s="56" t="s">
        <v>21</v>
      </c>
      <c r="D30" s="51">
        <v>1.48</v>
      </c>
      <c r="E30" s="51">
        <v>0.64</v>
      </c>
      <c r="F30" s="51">
        <v>0.53</v>
      </c>
      <c r="G30" s="51">
        <v>0.61</v>
      </c>
      <c r="H30" s="51"/>
      <c r="I30" s="51">
        <v>0.9</v>
      </c>
      <c r="J30" s="51">
        <v>0.67</v>
      </c>
      <c r="K30" s="51">
        <v>0.5</v>
      </c>
      <c r="L30" s="51">
        <v>0.48</v>
      </c>
      <c r="M30" s="51">
        <v>0.48</v>
      </c>
      <c r="N30" s="51">
        <v>0.53</v>
      </c>
      <c r="O30" s="51">
        <v>0.58</v>
      </c>
      <c r="P30" s="51">
        <v>0.51</v>
      </c>
      <c r="Q30" s="76">
        <v>0.55</v>
      </c>
      <c r="R30" s="76">
        <v>0.55</v>
      </c>
      <c r="S30" s="76">
        <v>0.64</v>
      </c>
      <c r="T30" s="76">
        <v>0.68</v>
      </c>
      <c r="U30" s="76">
        <v>0.67</v>
      </c>
      <c r="V30" s="76">
        <v>0.73</v>
      </c>
      <c r="W30" s="381">
        <f>ROUND('[2]GRP3Q12 VS 2Q12'!$E$32,2)</f>
        <v>0.75</v>
      </c>
      <c r="X30" s="319">
        <f t="shared" si="7"/>
        <v>0.020000000000000018</v>
      </c>
      <c r="Y30" s="319">
        <f t="shared" si="8"/>
        <v>0.10999999999999999</v>
      </c>
      <c r="Z30" s="59"/>
      <c r="AA30" s="319">
        <v>0.58</v>
      </c>
      <c r="AB30" s="385">
        <f>ROUND('[2]GRP 09M12 VS 09M11'!$E$32,2)</f>
        <v>0.72</v>
      </c>
      <c r="AC30" s="319">
        <f>AB30-AA30</f>
        <v>0.14</v>
      </c>
      <c r="AD30" s="31"/>
      <c r="AE30" s="31"/>
      <c r="AF30" s="405"/>
    </row>
    <row r="31" spans="3:32" s="56" customFormat="1" ht="15">
      <c r="C31" s="56" t="s">
        <v>22</v>
      </c>
      <c r="D31" s="51">
        <v>3.7</v>
      </c>
      <c r="E31" s="51">
        <v>2.02</v>
      </c>
      <c r="F31" s="51">
        <v>1.33</v>
      </c>
      <c r="G31" s="51">
        <v>1.1</v>
      </c>
      <c r="H31" s="51"/>
      <c r="I31" s="51">
        <v>2.76</v>
      </c>
      <c r="J31" s="51">
        <v>1.9</v>
      </c>
      <c r="K31" s="51">
        <v>1.68</v>
      </c>
      <c r="L31" s="51">
        <v>1.58</v>
      </c>
      <c r="M31" s="51">
        <v>1.46</v>
      </c>
      <c r="N31" s="51">
        <v>1.3</v>
      </c>
      <c r="O31" s="51">
        <v>1.28</v>
      </c>
      <c r="P31" s="51">
        <v>1.26</v>
      </c>
      <c r="Q31" s="76">
        <v>1.12</v>
      </c>
      <c r="R31" s="76">
        <v>1.02</v>
      </c>
      <c r="S31" s="76">
        <v>1.08</v>
      </c>
      <c r="T31" s="76">
        <v>1.14</v>
      </c>
      <c r="U31" s="76">
        <v>1.17</v>
      </c>
      <c r="V31" s="76">
        <v>1.24</v>
      </c>
      <c r="W31" s="381">
        <f>ROUND('[2]GRP3Q12 VS 2Q12'!$E$30,2)</f>
        <v>1.12</v>
      </c>
      <c r="X31" s="319">
        <f t="shared" si="7"/>
        <v>-0.11999999999999988</v>
      </c>
      <c r="Y31" s="319">
        <f t="shared" si="8"/>
        <v>0.040000000000000036</v>
      </c>
      <c r="Z31" s="59"/>
      <c r="AA31" s="319">
        <v>1.07</v>
      </c>
      <c r="AB31" s="385">
        <f>ROUND('[2]GRP 09M12 VS 09M11'!$E$30,2)</f>
        <v>1.18</v>
      </c>
      <c r="AC31" s="319">
        <f t="shared" si="9"/>
        <v>0.10999999999999988</v>
      </c>
      <c r="AD31" s="31"/>
      <c r="AE31" s="31"/>
      <c r="AF31" s="405"/>
    </row>
    <row r="32" spans="23:32" ht="15">
      <c r="W32" s="16"/>
      <c r="X32" s="19"/>
      <c r="Y32" s="19"/>
      <c r="Z32" s="23"/>
      <c r="AA32" s="19"/>
      <c r="AC32" s="19"/>
      <c r="AD32" s="23"/>
      <c r="AE32" s="31"/>
      <c r="AF32" s="405"/>
    </row>
    <row r="33" spans="24:30" ht="14.25">
      <c r="X33" s="19"/>
      <c r="Y33" s="19"/>
      <c r="Z33" s="23"/>
      <c r="AA33" s="19"/>
      <c r="AC33" s="19"/>
      <c r="AD33" s="23"/>
    </row>
    <row r="34" spans="24:30" ht="14.25">
      <c r="X34" s="19"/>
      <c r="Y34" s="19"/>
      <c r="Z34" s="23"/>
      <c r="AA34" s="19"/>
      <c r="AC34" s="19"/>
      <c r="AD34" s="23"/>
    </row>
  </sheetData>
  <sheetProtection/>
  <mergeCells count="1">
    <mergeCell ref="A2:C2"/>
  </mergeCells>
  <hyperlinks>
    <hyperlink ref="A2" location="Index!A1" display="Back to Index"/>
  </hyperlinks>
  <printOptions/>
  <pageMargins left="0.55" right="0.57" top="1" bottom="1" header="0.5" footer="0.5"/>
  <pageSetup fitToHeight="1" fitToWidth="1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30"/>
  <sheetViews>
    <sheetView zoomScale="80" zoomScaleNormal="80" zoomScalePageLayoutView="0" workbookViewId="0" topLeftCell="A1">
      <pane xSplit="3" ySplit="2" topLeftCell="R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1" sqref="R1:R16384"/>
    </sheetView>
  </sheetViews>
  <sheetFormatPr defaultColWidth="9.140625" defaultRowHeight="12.75" outlineLevelCol="1"/>
  <cols>
    <col min="1" max="2" width="2.8515625" style="22" customWidth="1"/>
    <col min="3" max="3" width="46.57421875" style="10" customWidth="1"/>
    <col min="4" max="4" width="8.421875" style="76" hidden="1" customWidth="1" outlineLevel="1"/>
    <col min="5" max="7" width="8.421875" style="75" hidden="1" customWidth="1" outlineLevel="1"/>
    <col min="8" max="8" width="3.7109375" style="75" hidden="1" customWidth="1" outlineLevel="1"/>
    <col min="9" max="14" width="8.421875" style="75" hidden="1" customWidth="1" outlineLevel="1"/>
    <col min="15" max="16" width="6.57421875" style="75" hidden="1" customWidth="1" outlineLevel="1"/>
    <col min="17" max="17" width="8.421875" style="75" hidden="1" customWidth="1" outlineLevel="1"/>
    <col min="18" max="18" width="8.421875" style="75" hidden="1" customWidth="1" outlineLevel="1" collapsed="1"/>
    <col min="19" max="19" width="8.421875" style="75" customWidth="1" collapsed="1"/>
    <col min="20" max="22" width="8.421875" style="75" customWidth="1"/>
    <col min="23" max="23" width="8.421875" style="119" customWidth="1"/>
    <col min="24" max="24" width="8.7109375" style="75" customWidth="1"/>
    <col min="25" max="25" width="9.421875" style="75" customWidth="1"/>
    <col min="26" max="26" width="3.28125" style="75" customWidth="1"/>
    <col min="27" max="27" width="9.421875" style="75" customWidth="1"/>
    <col min="28" max="28" width="9.421875" style="119" customWidth="1"/>
    <col min="29" max="29" width="8.57421875" style="75" customWidth="1"/>
    <col min="30" max="16384" width="9.140625" style="22" customWidth="1"/>
  </cols>
  <sheetData>
    <row r="1" spans="1:29" s="42" customFormat="1" ht="20.25">
      <c r="A1" s="41" t="s">
        <v>25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Z2" s="45"/>
      <c r="AA2" s="298" t="s">
        <v>401</v>
      </c>
      <c r="AB2" s="298" t="s">
        <v>402</v>
      </c>
      <c r="AC2" s="298" t="s">
        <v>403</v>
      </c>
    </row>
    <row r="3" spans="1:29" s="18" customFormat="1" ht="8.25" customHeight="1">
      <c r="A3" s="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25"/>
      <c r="X3" s="17"/>
      <c r="Y3" s="17"/>
      <c r="Z3" s="17"/>
      <c r="AA3" s="17"/>
      <c r="AB3" s="125"/>
      <c r="AC3" s="17"/>
    </row>
    <row r="4" spans="1:29" s="18" customFormat="1" ht="15">
      <c r="A4" s="47" t="s">
        <v>106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408"/>
      <c r="X4" s="17"/>
      <c r="Y4" s="17"/>
      <c r="Z4" s="17"/>
      <c r="AA4" s="411"/>
      <c r="AB4" s="408"/>
      <c r="AC4" s="17"/>
    </row>
    <row r="5" spans="1:29" s="18" customFormat="1" ht="15">
      <c r="A5" s="31" t="s">
        <v>25</v>
      </c>
      <c r="D5" s="17">
        <v>1730</v>
      </c>
      <c r="E5" s="17">
        <v>2148</v>
      </c>
      <c r="F5" s="17">
        <v>2748</v>
      </c>
      <c r="G5" s="17">
        <v>2806</v>
      </c>
      <c r="H5" s="17"/>
      <c r="I5" s="17">
        <v>586</v>
      </c>
      <c r="J5" s="17">
        <v>680</v>
      </c>
      <c r="K5" s="17">
        <v>437</v>
      </c>
      <c r="L5" s="17">
        <v>445</v>
      </c>
      <c r="M5" s="17">
        <v>647</v>
      </c>
      <c r="N5" s="17">
        <v>748</v>
      </c>
      <c r="O5" s="17">
        <v>730</v>
      </c>
      <c r="P5" s="17">
        <v>623</v>
      </c>
      <c r="Q5" s="17">
        <f>Q18+Q20+Q23</f>
        <v>787</v>
      </c>
      <c r="R5" s="17">
        <f>R18+R20+R23</f>
        <v>639</v>
      </c>
      <c r="S5" s="17">
        <f>S18+S20+S23</f>
        <v>754</v>
      </c>
      <c r="T5" s="17">
        <f>T18+T20+T23</f>
        <v>626</v>
      </c>
      <c r="U5" s="17">
        <f>U18+U20+U23</f>
        <v>820</v>
      </c>
      <c r="V5" s="17">
        <v>621</v>
      </c>
      <c r="W5" s="125">
        <f>W18+W20+W23</f>
        <v>672</v>
      </c>
      <c r="X5" s="17">
        <f>IF(AND(W5=0,V5=0),0,IF(OR(AND(W5&gt;0,V5&lt;=0),AND(W5&lt;0,V5&gt;=0)),"nm",IF(AND(W5&lt;0,V5&lt;0),IF(-(W5/V5-1)*100&lt;-100,"(&gt;100)",-(W5/V5-1)*100),IF((W5/V5-1)*100&gt;100,"&gt;100",(W5/V5-1)*100))))</f>
        <v>8.212560386473422</v>
      </c>
      <c r="Y5" s="17">
        <f>IF(AND(W5=0,S5=0),0,IF(OR(AND(W5&gt;0,S5&lt;=0),AND(W5&lt;0,S5&gt;=0)),"nm",IF(AND(W5&lt;0,S5&lt;0),IF(-(W5/S5-1)*100&lt;-100,"(&gt;100)",-(W5/S5-1)*100),IF((W5/S5-1)*100&gt;100,"&gt;100",(W5/S5-1)*100))))</f>
        <v>-10.875331564986734</v>
      </c>
      <c r="Z5" s="17"/>
      <c r="AA5" s="17">
        <f>AA18+AA20+AA23</f>
        <v>2180</v>
      </c>
      <c r="AB5" s="125">
        <f>AB18+AB20+AB23</f>
        <v>2113</v>
      </c>
      <c r="AC5" s="17">
        <f>IF(AND(AB5=0,AA5=0),0,IF(OR(AND(AB5&gt;0,AA5&lt;=0),AND(AB5&lt;0,AA5&gt;=0)),"nm",IF(AND(AB5&lt;0,AA5&lt;0),IF(-(AB5/AA5-1)*100&lt;-100,"(&gt;100)",-(AB5/AA5-1)*100),IF((AB5/AA5-1)*100&gt;100,"&gt;100",(AB5/AA5-1)*100))))</f>
        <v>-3.07339449541284</v>
      </c>
    </row>
    <row r="6" spans="2:29" s="18" customFormat="1" ht="15">
      <c r="B6" s="3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408"/>
      <c r="X6" s="17"/>
      <c r="Y6" s="17"/>
      <c r="Z6" s="17"/>
      <c r="AA6" s="17"/>
      <c r="AB6" s="125"/>
      <c r="AC6" s="17"/>
    </row>
    <row r="7" spans="3:29" ht="14.25">
      <c r="C7" s="33" t="s">
        <v>30</v>
      </c>
      <c r="D7" s="75">
        <v>152</v>
      </c>
      <c r="E7" s="75">
        <v>170</v>
      </c>
      <c r="F7" s="75">
        <v>179</v>
      </c>
      <c r="G7" s="75">
        <v>214</v>
      </c>
      <c r="I7" s="75">
        <v>28</v>
      </c>
      <c r="J7" s="75">
        <v>50</v>
      </c>
      <c r="K7" s="75">
        <v>51</v>
      </c>
      <c r="L7" s="75">
        <v>41</v>
      </c>
      <c r="M7" s="75">
        <v>42</v>
      </c>
      <c r="N7" s="75">
        <v>42</v>
      </c>
      <c r="O7" s="75">
        <v>45</v>
      </c>
      <c r="P7" s="121">
        <v>50</v>
      </c>
      <c r="Q7" s="75">
        <v>64</v>
      </c>
      <c r="R7" s="75">
        <v>51</v>
      </c>
      <c r="S7" s="75">
        <v>57</v>
      </c>
      <c r="T7" s="75">
        <v>42</v>
      </c>
      <c r="U7" s="75">
        <v>52</v>
      </c>
      <c r="V7" s="75">
        <v>40</v>
      </c>
      <c r="W7" s="122">
        <f>AB7-U7-V7</f>
        <v>43</v>
      </c>
      <c r="X7" s="132">
        <f>IF(AND(W7=0,V7=0),0,IF(OR(AND(W7&gt;0,V7&lt;=0),AND(W7&lt;0,V7&gt;=0)),"nm",IF(AND(W7&lt;0,V7&lt;0),IF(-(W7/V7-1)*100&lt;-100,"(&gt;100)",-(W7/V7-1)*100),IF((W7/V7-1)*100&gt;100,"&gt;100",(W7/V7-1)*100))))</f>
        <v>7.499999999999996</v>
      </c>
      <c r="Y7" s="75">
        <f>IF(AND(W7=0,S7=0),0,IF(OR(AND(W7&gt;0,S7&lt;=0),AND(W7&lt;0,S7&gt;=0)),"nm",IF(AND(W7&lt;0,S7&lt;0),IF(-(W7/S7-1)*100&lt;-100,"(&gt;100)",-(W7/S7-1)*100),IF((W7/S7-1)*100&gt;100,"&gt;100",(W7/S7-1)*100))))</f>
        <v>-24.561403508771928</v>
      </c>
      <c r="AA7" s="75">
        <v>172</v>
      </c>
      <c r="AB7" s="119">
        <v>135</v>
      </c>
      <c r="AC7" s="75">
        <f>IF(AND(AB7=0,AA7=0),0,IF(OR(AND(AB7&gt;0,AA7&lt;=0),AND(AB7&lt;0,AA7&gt;=0)),"nm",IF(AND(AB7&lt;0,AA7&lt;0),IF(-(AB7/AA7-1)*100&lt;-100,"(&gt;100)",-(AB7/AA7-1)*100),IF((AB7/AA7-1)*100&gt;100,"&gt;100",(AB7/AA7-1)*100))))</f>
        <v>-21.51162790697675</v>
      </c>
    </row>
    <row r="8" spans="3:29" ht="14.25">
      <c r="C8" s="33" t="s">
        <v>31</v>
      </c>
      <c r="D8" s="75">
        <v>90</v>
      </c>
      <c r="E8" s="75">
        <v>146</v>
      </c>
      <c r="F8" s="75">
        <v>154</v>
      </c>
      <c r="G8" s="75">
        <v>190</v>
      </c>
      <c r="I8" s="75">
        <v>17</v>
      </c>
      <c r="J8" s="75">
        <v>27</v>
      </c>
      <c r="K8" s="75">
        <v>43</v>
      </c>
      <c r="L8" s="75">
        <v>59</v>
      </c>
      <c r="M8" s="75">
        <v>27</v>
      </c>
      <c r="N8" s="75">
        <v>29</v>
      </c>
      <c r="O8" s="75">
        <v>38</v>
      </c>
      <c r="P8" s="121">
        <v>60</v>
      </c>
      <c r="Q8" s="75">
        <v>75</v>
      </c>
      <c r="R8" s="75">
        <v>44</v>
      </c>
      <c r="S8" s="75">
        <v>38</v>
      </c>
      <c r="T8" s="75">
        <v>33</v>
      </c>
      <c r="U8" s="75">
        <v>32</v>
      </c>
      <c r="V8" s="75">
        <v>29</v>
      </c>
      <c r="W8" s="122">
        <f aca="true" t="shared" si="0" ref="W8:W17">AB8-U8-V8</f>
        <v>60</v>
      </c>
      <c r="X8" s="75" t="str">
        <f aca="true" t="shared" si="1" ref="X8:X18">IF(AND(W8=0,V8=0),0,IF(OR(AND(W8&gt;0,V8&lt;=0),AND(W8&lt;0,V8&gt;=0)),"nm",IF(AND(W8&lt;0,V8&lt;0),IF(-(W8/V8-1)*100&lt;-100,"(&gt;100)",-(W8/V8-1)*100),IF((W8/V8-1)*100&gt;100,"&gt;100",(W8/V8-1)*100))))</f>
        <v>&gt;100</v>
      </c>
      <c r="Y8" s="75">
        <f aca="true" t="shared" si="2" ref="Y8:Y18">IF(AND(W8=0,S8=0),0,IF(OR(AND(W8&gt;0,S8&lt;=0),AND(W8&lt;0,S8&gt;=0)),"nm",IF(AND(W8&lt;0,S8&lt;0),IF(-(W8/S8-1)*100&lt;-100,"(&gt;100)",-(W8/S8-1)*100),IF((W8/S8-1)*100&gt;100,"&gt;100",(W8/S8-1)*100))))</f>
        <v>57.89473684210527</v>
      </c>
      <c r="AA8" s="75">
        <v>157</v>
      </c>
      <c r="AB8" s="119">
        <v>121</v>
      </c>
      <c r="AC8" s="75">
        <f aca="true" t="shared" si="3" ref="AC8:AC26">IF(AND(AB8=0,AA8=0),0,IF(OR(AND(AB8&gt;0,AA8&lt;=0),AND(AB8&lt;0,AA8&gt;=0)),"nm",IF(AND(AB8&lt;0,AA8&lt;0),IF(-(AB8/AA8-1)*100&lt;-100,"(&gt;100)",-(AB8/AA8-1)*100),IF((AB8/AA8-1)*100&gt;100,"&gt;100",(AB8/AA8-1)*100))))</f>
        <v>-22.92993630573248</v>
      </c>
    </row>
    <row r="9" spans="3:29" ht="14.25">
      <c r="C9" s="33" t="s">
        <v>32</v>
      </c>
      <c r="D9" s="75">
        <v>225</v>
      </c>
      <c r="E9" s="75">
        <v>244</v>
      </c>
      <c r="F9" s="75">
        <v>227</v>
      </c>
      <c r="G9" s="75">
        <v>284</v>
      </c>
      <c r="I9" s="75">
        <v>74</v>
      </c>
      <c r="J9" s="75">
        <v>59</v>
      </c>
      <c r="K9" s="75">
        <v>56</v>
      </c>
      <c r="L9" s="75">
        <v>55</v>
      </c>
      <c r="M9" s="75">
        <v>59</v>
      </c>
      <c r="N9" s="75">
        <v>57</v>
      </c>
      <c r="O9" s="75">
        <v>55</v>
      </c>
      <c r="P9" s="121">
        <v>56</v>
      </c>
      <c r="Q9" s="75">
        <v>63</v>
      </c>
      <c r="R9" s="75">
        <v>66</v>
      </c>
      <c r="S9" s="75">
        <v>81</v>
      </c>
      <c r="T9" s="75">
        <v>74</v>
      </c>
      <c r="U9" s="75">
        <v>79</v>
      </c>
      <c r="V9" s="75">
        <v>82</v>
      </c>
      <c r="W9" s="122">
        <f t="shared" si="0"/>
        <v>80</v>
      </c>
      <c r="X9" s="75">
        <f t="shared" si="1"/>
        <v>-2.4390243902439046</v>
      </c>
      <c r="Y9" s="75">
        <f t="shared" si="2"/>
        <v>-1.2345679012345734</v>
      </c>
      <c r="AA9" s="75">
        <v>210</v>
      </c>
      <c r="AB9" s="119">
        <v>241</v>
      </c>
      <c r="AC9" s="75">
        <f t="shared" si="3"/>
        <v>14.761904761904754</v>
      </c>
    </row>
    <row r="10" spans="3:29" ht="14.25">
      <c r="C10" s="33" t="s">
        <v>33</v>
      </c>
      <c r="D10" s="75">
        <v>299</v>
      </c>
      <c r="E10" s="75">
        <v>375</v>
      </c>
      <c r="F10" s="75">
        <v>333</v>
      </c>
      <c r="G10" s="75">
        <v>359</v>
      </c>
      <c r="I10" s="75">
        <v>96</v>
      </c>
      <c r="J10" s="75">
        <v>108</v>
      </c>
      <c r="K10" s="75">
        <v>86</v>
      </c>
      <c r="L10" s="75">
        <v>85</v>
      </c>
      <c r="M10" s="75">
        <v>100</v>
      </c>
      <c r="N10" s="75">
        <v>101</v>
      </c>
      <c r="O10" s="75">
        <v>80</v>
      </c>
      <c r="P10" s="121">
        <v>52</v>
      </c>
      <c r="Q10" s="75">
        <v>93</v>
      </c>
      <c r="R10" s="75">
        <v>95</v>
      </c>
      <c r="S10" s="75">
        <v>103</v>
      </c>
      <c r="T10" s="75">
        <v>68</v>
      </c>
      <c r="U10" s="75">
        <v>83</v>
      </c>
      <c r="V10" s="75">
        <v>82</v>
      </c>
      <c r="W10" s="122">
        <f t="shared" si="0"/>
        <v>98</v>
      </c>
      <c r="X10" s="75">
        <f t="shared" si="1"/>
        <v>19.512195121951216</v>
      </c>
      <c r="Y10" s="75">
        <f t="shared" si="2"/>
        <v>-4.854368932038833</v>
      </c>
      <c r="AA10" s="75">
        <v>291</v>
      </c>
      <c r="AB10" s="119">
        <v>263</v>
      </c>
      <c r="AC10" s="75">
        <f>IF(AND(AB10=0,AA10=0),0,IF(OR(AND(AB10&gt;0,AA10&lt;=0),AND(AB10&lt;0,AA10&gt;=0)),"nm",IF(AND(AB10&lt;0,AA10&lt;0),IF(-(AB10/AA10-1)*100&lt;-100,"(&gt;100)",-(AB10/AA10-1)*100),IF((AB10/AA10-1)*100&gt;100,"&gt;100",(AB10/AA10-1)*100))))</f>
        <v>-9.621993127147766</v>
      </c>
    </row>
    <row r="11" spans="3:29" ht="14.25">
      <c r="C11" s="33" t="s">
        <v>34</v>
      </c>
      <c r="D11" s="75">
        <v>49</v>
      </c>
      <c r="E11" s="75">
        <v>57</v>
      </c>
      <c r="F11" s="75">
        <v>59</v>
      </c>
      <c r="G11" s="75">
        <v>71</v>
      </c>
      <c r="I11" s="75">
        <v>15</v>
      </c>
      <c r="J11" s="75">
        <v>14</v>
      </c>
      <c r="K11" s="75">
        <v>14</v>
      </c>
      <c r="L11" s="75">
        <v>14</v>
      </c>
      <c r="M11" s="75">
        <v>13</v>
      </c>
      <c r="N11" s="75">
        <v>16</v>
      </c>
      <c r="O11" s="75">
        <v>14</v>
      </c>
      <c r="P11" s="121">
        <v>16</v>
      </c>
      <c r="Q11" s="75">
        <v>20</v>
      </c>
      <c r="R11" s="75">
        <v>16</v>
      </c>
      <c r="S11" s="75">
        <v>18</v>
      </c>
      <c r="T11" s="75">
        <v>17</v>
      </c>
      <c r="U11" s="75">
        <v>24</v>
      </c>
      <c r="V11" s="75">
        <v>22</v>
      </c>
      <c r="W11" s="122">
        <f t="shared" si="0"/>
        <v>16</v>
      </c>
      <c r="X11" s="75">
        <f t="shared" si="1"/>
        <v>-27.27272727272727</v>
      </c>
      <c r="Y11" s="75">
        <f t="shared" si="2"/>
        <v>-11.111111111111116</v>
      </c>
      <c r="AA11" s="75">
        <v>54</v>
      </c>
      <c r="AB11" s="119">
        <v>62</v>
      </c>
      <c r="AC11" s="132">
        <f t="shared" si="3"/>
        <v>14.814814814814813</v>
      </c>
    </row>
    <row r="12" spans="3:29" ht="14.25">
      <c r="C12" s="33" t="s">
        <v>35</v>
      </c>
      <c r="D12" s="75">
        <v>81</v>
      </c>
      <c r="E12" s="75">
        <v>84</v>
      </c>
      <c r="F12" s="75">
        <v>85</v>
      </c>
      <c r="G12" s="75">
        <v>82</v>
      </c>
      <c r="I12" s="75">
        <v>20</v>
      </c>
      <c r="J12" s="75">
        <v>22</v>
      </c>
      <c r="K12" s="75">
        <v>21</v>
      </c>
      <c r="L12" s="75">
        <v>21</v>
      </c>
      <c r="M12" s="75">
        <v>20</v>
      </c>
      <c r="N12" s="75">
        <v>22</v>
      </c>
      <c r="O12" s="75">
        <v>20</v>
      </c>
      <c r="P12" s="121">
        <v>23</v>
      </c>
      <c r="Q12" s="75">
        <v>20</v>
      </c>
      <c r="R12" s="75">
        <v>22</v>
      </c>
      <c r="S12" s="75">
        <v>23</v>
      </c>
      <c r="T12" s="75">
        <v>17</v>
      </c>
      <c r="U12" s="75">
        <v>19</v>
      </c>
      <c r="V12" s="75">
        <v>16</v>
      </c>
      <c r="W12" s="122">
        <f t="shared" si="0"/>
        <v>20</v>
      </c>
      <c r="X12" s="75">
        <f t="shared" si="1"/>
        <v>25</v>
      </c>
      <c r="Y12" s="75">
        <f t="shared" si="2"/>
        <v>-13.043478260869568</v>
      </c>
      <c r="AA12" s="75">
        <v>65</v>
      </c>
      <c r="AB12" s="119">
        <v>55</v>
      </c>
      <c r="AC12" s="75">
        <f t="shared" si="3"/>
        <v>-15.384615384615385</v>
      </c>
    </row>
    <row r="13" spans="3:29" ht="15.75" customHeight="1">
      <c r="C13" s="33" t="s">
        <v>36</v>
      </c>
      <c r="D13" s="75">
        <v>143</v>
      </c>
      <c r="E13" s="75">
        <v>143</v>
      </c>
      <c r="F13" s="75">
        <v>149</v>
      </c>
      <c r="G13" s="75">
        <v>267</v>
      </c>
      <c r="I13" s="75">
        <v>33</v>
      </c>
      <c r="J13" s="75">
        <v>37</v>
      </c>
      <c r="K13" s="75">
        <v>37</v>
      </c>
      <c r="L13" s="75">
        <v>36</v>
      </c>
      <c r="M13" s="75">
        <v>35</v>
      </c>
      <c r="N13" s="75">
        <v>37</v>
      </c>
      <c r="O13" s="75">
        <v>37</v>
      </c>
      <c r="P13" s="121">
        <v>40</v>
      </c>
      <c r="Q13" s="75">
        <v>60</v>
      </c>
      <c r="R13" s="75">
        <v>62</v>
      </c>
      <c r="S13" s="75">
        <v>65</v>
      </c>
      <c r="T13" s="75">
        <v>80</v>
      </c>
      <c r="U13" s="75">
        <v>74</v>
      </c>
      <c r="V13" s="75">
        <v>71</v>
      </c>
      <c r="W13" s="122">
        <f t="shared" si="0"/>
        <v>72</v>
      </c>
      <c r="X13" s="75">
        <f t="shared" si="1"/>
        <v>1.4084507042253502</v>
      </c>
      <c r="Y13" s="75">
        <f t="shared" si="2"/>
        <v>10.769230769230775</v>
      </c>
      <c r="AA13" s="75">
        <v>185</v>
      </c>
      <c r="AB13" s="119">
        <v>217</v>
      </c>
      <c r="AC13" s="75">
        <f t="shared" si="3"/>
        <v>17.2972972972973</v>
      </c>
    </row>
    <row r="14" spans="3:29" ht="14.25">
      <c r="C14" s="33" t="s">
        <v>37</v>
      </c>
      <c r="D14" s="75">
        <v>137</v>
      </c>
      <c r="E14" s="75">
        <v>101</v>
      </c>
      <c r="F14" s="75">
        <v>136</v>
      </c>
      <c r="G14" s="75">
        <v>228</v>
      </c>
      <c r="I14" s="75">
        <v>16</v>
      </c>
      <c r="J14" s="75">
        <v>21</v>
      </c>
      <c r="K14" s="75">
        <v>34</v>
      </c>
      <c r="L14" s="75">
        <v>30</v>
      </c>
      <c r="M14" s="75">
        <v>27</v>
      </c>
      <c r="N14" s="75">
        <v>34</v>
      </c>
      <c r="O14" s="75">
        <v>31</v>
      </c>
      <c r="P14" s="121">
        <v>44</v>
      </c>
      <c r="Q14" s="75">
        <v>56</v>
      </c>
      <c r="R14" s="75">
        <v>64</v>
      </c>
      <c r="S14" s="75">
        <v>52</v>
      </c>
      <c r="T14" s="75">
        <v>56</v>
      </c>
      <c r="U14" s="75">
        <v>78</v>
      </c>
      <c r="V14" s="75">
        <v>69</v>
      </c>
      <c r="W14" s="122">
        <f t="shared" si="0"/>
        <v>73</v>
      </c>
      <c r="X14" s="75">
        <f t="shared" si="1"/>
        <v>5.797101449275366</v>
      </c>
      <c r="Y14" s="75">
        <f t="shared" si="2"/>
        <v>40.38461538461537</v>
      </c>
      <c r="AA14" s="75">
        <v>173</v>
      </c>
      <c r="AB14" s="119">
        <v>220</v>
      </c>
      <c r="AC14" s="132">
        <f>IF(AND(AB14=0,AA14=0),0,IF(OR(AND(AB14&gt;0,AA14&lt;=0),AND(AB14&lt;0,AA14&gt;=0)),"nm",IF(AND(AB14&lt;0,AA14&lt;0),IF(-(AB14/AA14-1)*100&lt;-100,"(&gt;100)",-(AB14/AA14-1)*100),IF((AB14/AA14-1)*100&gt;100,"&gt;100",(AB14/AA14-1)*100))))</f>
        <v>27.16763005780347</v>
      </c>
    </row>
    <row r="15" spans="3:29" ht="14.25">
      <c r="C15" s="33" t="s">
        <v>38</v>
      </c>
      <c r="D15" s="75">
        <f>66+32</f>
        <v>98</v>
      </c>
      <c r="E15" s="75">
        <f>54+20</f>
        <v>74</v>
      </c>
      <c r="F15" s="75">
        <f>53+22</f>
        <v>75</v>
      </c>
      <c r="G15" s="75">
        <f>55+16</f>
        <v>71</v>
      </c>
      <c r="I15" s="75">
        <f>13+5</f>
        <v>18</v>
      </c>
      <c r="J15" s="75">
        <f>14+6</f>
        <v>20</v>
      </c>
      <c r="K15" s="75">
        <f>14+5</f>
        <v>19</v>
      </c>
      <c r="L15" s="75">
        <f>13+4</f>
        <v>17</v>
      </c>
      <c r="M15" s="75">
        <f>13+5</f>
        <v>18</v>
      </c>
      <c r="N15" s="75">
        <f>14+6</f>
        <v>20</v>
      </c>
      <c r="O15" s="75">
        <f>15+5</f>
        <v>20</v>
      </c>
      <c r="P15" s="121">
        <f>11+6</f>
        <v>17</v>
      </c>
      <c r="Q15" s="75">
        <v>19</v>
      </c>
      <c r="R15" s="75">
        <v>21</v>
      </c>
      <c r="S15" s="75">
        <v>19</v>
      </c>
      <c r="T15" s="75">
        <v>12</v>
      </c>
      <c r="U15" s="75">
        <v>15</v>
      </c>
      <c r="V15" s="75">
        <v>13</v>
      </c>
      <c r="W15" s="122">
        <f t="shared" si="0"/>
        <v>11</v>
      </c>
      <c r="X15" s="75">
        <f t="shared" si="1"/>
        <v>-15.384615384615385</v>
      </c>
      <c r="Y15" s="75">
        <f t="shared" si="2"/>
        <v>-42.10526315789473</v>
      </c>
      <c r="AA15" s="75">
        <v>59</v>
      </c>
      <c r="AB15" s="119">
        <v>39</v>
      </c>
      <c r="AC15" s="75">
        <f t="shared" si="3"/>
        <v>-33.89830508474576</v>
      </c>
    </row>
    <row r="16" spans="2:29" ht="15">
      <c r="B16" s="31" t="s">
        <v>375</v>
      </c>
      <c r="C16" s="33"/>
      <c r="D16" s="17">
        <f>SUM(D7:D15)</f>
        <v>1274</v>
      </c>
      <c r="E16" s="17">
        <f>SUM(E7:E15)</f>
        <v>1394</v>
      </c>
      <c r="F16" s="17">
        <f>SUM(F7:F15)</f>
        <v>1397</v>
      </c>
      <c r="G16" s="17">
        <f>SUM(G7:G15)</f>
        <v>1766</v>
      </c>
      <c r="H16" s="17"/>
      <c r="I16" s="17">
        <f aca="true" t="shared" si="4" ref="I16:T16">SUM(I7:I15)</f>
        <v>317</v>
      </c>
      <c r="J16" s="17">
        <f t="shared" si="4"/>
        <v>358</v>
      </c>
      <c r="K16" s="17">
        <f t="shared" si="4"/>
        <v>361</v>
      </c>
      <c r="L16" s="17">
        <f t="shared" si="4"/>
        <v>358</v>
      </c>
      <c r="M16" s="17">
        <f t="shared" si="4"/>
        <v>341</v>
      </c>
      <c r="N16" s="17">
        <f t="shared" si="4"/>
        <v>358</v>
      </c>
      <c r="O16" s="17">
        <f t="shared" si="4"/>
        <v>340</v>
      </c>
      <c r="P16" s="17">
        <f t="shared" si="4"/>
        <v>358</v>
      </c>
      <c r="Q16" s="17">
        <f t="shared" si="4"/>
        <v>470</v>
      </c>
      <c r="R16" s="17">
        <f t="shared" si="4"/>
        <v>441</v>
      </c>
      <c r="S16" s="17">
        <f t="shared" si="4"/>
        <v>456</v>
      </c>
      <c r="T16" s="17">
        <f t="shared" si="4"/>
        <v>399</v>
      </c>
      <c r="U16" s="17">
        <v>456</v>
      </c>
      <c r="V16" s="17">
        <v>424</v>
      </c>
      <c r="W16" s="125">
        <f>SUM(W7:W15)</f>
        <v>473</v>
      </c>
      <c r="X16" s="17">
        <f t="shared" si="1"/>
        <v>11.556603773584895</v>
      </c>
      <c r="Y16" s="17">
        <f t="shared" si="2"/>
        <v>3.7280701754385914</v>
      </c>
      <c r="AA16" s="164">
        <f>SUM(AA7:AA15)</f>
        <v>1366</v>
      </c>
      <c r="AB16" s="433">
        <f>SUM(AB7:AB15)</f>
        <v>1353</v>
      </c>
      <c r="AC16" s="75">
        <f t="shared" si="3"/>
        <v>-0.9516837481698404</v>
      </c>
    </row>
    <row r="17" spans="2:29" ht="14.25">
      <c r="B17" s="34" t="s">
        <v>376</v>
      </c>
      <c r="C17" s="33"/>
      <c r="D17" s="75"/>
      <c r="G17" s="75">
        <v>224</v>
      </c>
      <c r="Q17" s="75">
        <v>54</v>
      </c>
      <c r="R17" s="75">
        <v>54</v>
      </c>
      <c r="S17" s="75">
        <v>59</v>
      </c>
      <c r="T17" s="75">
        <v>57</v>
      </c>
      <c r="U17" s="75">
        <v>50</v>
      </c>
      <c r="V17" s="75">
        <v>45</v>
      </c>
      <c r="W17" s="119">
        <f t="shared" si="0"/>
        <v>51</v>
      </c>
      <c r="X17" s="75">
        <f t="shared" si="1"/>
        <v>13.33333333333333</v>
      </c>
      <c r="Y17" s="75">
        <f t="shared" si="2"/>
        <v>-13.559322033898303</v>
      </c>
      <c r="AA17" s="121">
        <v>166</v>
      </c>
      <c r="AB17" s="122">
        <v>146</v>
      </c>
      <c r="AC17" s="75">
        <f t="shared" si="3"/>
        <v>-12.048192771084343</v>
      </c>
    </row>
    <row r="18" spans="2:29" s="18" customFormat="1" ht="15">
      <c r="B18" s="18" t="s">
        <v>94</v>
      </c>
      <c r="C18" s="32"/>
      <c r="D18" s="17">
        <f>D16-D17</f>
        <v>1274</v>
      </c>
      <c r="E18" s="17">
        <f>E16-E17</f>
        <v>1394</v>
      </c>
      <c r="F18" s="17">
        <f>F16-F17</f>
        <v>1397</v>
      </c>
      <c r="G18" s="17">
        <f>G16-G17</f>
        <v>1542</v>
      </c>
      <c r="H18" s="17"/>
      <c r="I18" s="17">
        <f aca="true" t="shared" si="5" ref="I18:T18">I16-I17</f>
        <v>317</v>
      </c>
      <c r="J18" s="17">
        <f t="shared" si="5"/>
        <v>358</v>
      </c>
      <c r="K18" s="17">
        <f t="shared" si="5"/>
        <v>361</v>
      </c>
      <c r="L18" s="17">
        <f t="shared" si="5"/>
        <v>358</v>
      </c>
      <c r="M18" s="17">
        <f t="shared" si="5"/>
        <v>341</v>
      </c>
      <c r="N18" s="17">
        <f t="shared" si="5"/>
        <v>358</v>
      </c>
      <c r="O18" s="17">
        <f t="shared" si="5"/>
        <v>340</v>
      </c>
      <c r="P18" s="17">
        <f t="shared" si="5"/>
        <v>358</v>
      </c>
      <c r="Q18" s="17">
        <f t="shared" si="5"/>
        <v>416</v>
      </c>
      <c r="R18" s="17">
        <f t="shared" si="5"/>
        <v>387</v>
      </c>
      <c r="S18" s="17">
        <f t="shared" si="5"/>
        <v>397</v>
      </c>
      <c r="T18" s="17">
        <f t="shared" si="5"/>
        <v>342</v>
      </c>
      <c r="U18" s="17">
        <f>U16-U17</f>
        <v>406</v>
      </c>
      <c r="V18" s="17">
        <f>V16-V17</f>
        <v>379</v>
      </c>
      <c r="W18" s="433">
        <f>W16-W17</f>
        <v>422</v>
      </c>
      <c r="X18" s="17">
        <f t="shared" si="1"/>
        <v>11.345646437994716</v>
      </c>
      <c r="Y18" s="17">
        <f t="shared" si="2"/>
        <v>6.297229219143574</v>
      </c>
      <c r="Z18" s="17"/>
      <c r="AA18" s="17">
        <f>AA16-AA17</f>
        <v>1200</v>
      </c>
      <c r="AB18" s="125">
        <f>AB16-AB17</f>
        <v>1207</v>
      </c>
      <c r="AC18" s="75">
        <f t="shared" si="3"/>
        <v>0.5833333333333357</v>
      </c>
    </row>
    <row r="19" spans="3:28" ht="14.25">
      <c r="C19" s="33"/>
      <c r="D19" s="75"/>
      <c r="W19" s="407"/>
      <c r="AA19" s="412"/>
      <c r="AB19" s="407"/>
    </row>
    <row r="20" spans="2:29" s="18" customFormat="1" ht="15">
      <c r="B20" s="31" t="s">
        <v>326</v>
      </c>
      <c r="D20" s="17">
        <v>23</v>
      </c>
      <c r="E20" s="17">
        <v>433</v>
      </c>
      <c r="F20" s="17">
        <v>895</v>
      </c>
      <c r="G20" s="17">
        <v>680</v>
      </c>
      <c r="H20" s="17"/>
      <c r="I20" s="17">
        <v>150</v>
      </c>
      <c r="J20" s="17">
        <v>172</v>
      </c>
      <c r="K20" s="17">
        <v>56</v>
      </c>
      <c r="L20" s="17">
        <v>55</v>
      </c>
      <c r="M20" s="17">
        <v>230</v>
      </c>
      <c r="N20" s="17">
        <v>278</v>
      </c>
      <c r="O20" s="17">
        <v>223</v>
      </c>
      <c r="P20" s="17">
        <v>164</v>
      </c>
      <c r="Q20" s="17">
        <v>258</v>
      </c>
      <c r="R20" s="17">
        <f>SUM(R21:R22)</f>
        <v>146</v>
      </c>
      <c r="S20" s="17">
        <v>143</v>
      </c>
      <c r="T20" s="17">
        <v>133</v>
      </c>
      <c r="U20" s="17">
        <v>292</v>
      </c>
      <c r="V20" s="17">
        <v>133</v>
      </c>
      <c r="W20" s="125">
        <f>SUM(W21:W22)</f>
        <v>130</v>
      </c>
      <c r="X20" s="133">
        <f aca="true" t="shared" si="6" ref="X20:X26">IF(AND(W20=0,V20=0),0,IF(OR(AND(W20&gt;0,V20&lt;=0),AND(W20&lt;0,V20&gt;=0)),"nm",IF(AND(W20&lt;0,V20&lt;0),IF(-(W20/V20-1)*100&lt;-100,"(&gt;100)",-(W20/V20-1)*100),IF((W20/V20-1)*100&gt;100,"&gt;100",(W20/V20-1)*100))))</f>
        <v>-2.2556390977443663</v>
      </c>
      <c r="Y20" s="17">
        <f aca="true" t="shared" si="7" ref="Y20:Y26">IF(AND(W20=0,S20=0),0,IF(OR(AND(W20&gt;0,S20&lt;=0),AND(W20&lt;0,S20&gt;=0)),"nm",IF(AND(W20&lt;0,S20&lt;0),IF(-(W20/S20-1)*100&lt;-100,"(&gt;100)",-(W20/S20-1)*100),IF((W20/S20-1)*100&gt;100,"&gt;100",(W20/S20-1)*100))))</f>
        <v>-9.090909090909093</v>
      </c>
      <c r="Z20" s="17"/>
      <c r="AA20" s="17">
        <f aca="true" t="shared" si="8" ref="AA20:AA26">SUM(Q20:S20)</f>
        <v>547</v>
      </c>
      <c r="AB20" s="125">
        <f>SUM(AB21:AB22)</f>
        <v>555</v>
      </c>
      <c r="AC20" s="133">
        <f t="shared" si="3"/>
        <v>1.4625228519195677</v>
      </c>
    </row>
    <row r="21" spans="2:29" ht="15">
      <c r="B21" s="31"/>
      <c r="C21" s="33" t="s">
        <v>39</v>
      </c>
      <c r="D21" s="75">
        <v>-187</v>
      </c>
      <c r="E21" s="75">
        <v>700</v>
      </c>
      <c r="F21" s="75">
        <v>915</v>
      </c>
      <c r="G21" s="75">
        <v>698</v>
      </c>
      <c r="I21" s="75">
        <v>204</v>
      </c>
      <c r="J21" s="75">
        <v>234</v>
      </c>
      <c r="K21" s="75">
        <v>83</v>
      </c>
      <c r="L21" s="75">
        <v>179</v>
      </c>
      <c r="M21" s="75">
        <v>260</v>
      </c>
      <c r="N21" s="75">
        <v>266</v>
      </c>
      <c r="O21" s="75">
        <v>235</v>
      </c>
      <c r="P21" s="75">
        <v>154</v>
      </c>
      <c r="Q21" s="75">
        <v>269</v>
      </c>
      <c r="R21" s="75">
        <v>146</v>
      </c>
      <c r="S21" s="75">
        <v>138</v>
      </c>
      <c r="T21" s="75">
        <v>145</v>
      </c>
      <c r="U21" s="75">
        <v>325</v>
      </c>
      <c r="V21" s="75">
        <v>139</v>
      </c>
      <c r="W21" s="119">
        <f>AB21-U21-V21</f>
        <v>137</v>
      </c>
      <c r="X21" s="132">
        <f t="shared" si="6"/>
        <v>-1.4388489208633115</v>
      </c>
      <c r="Y21" s="75">
        <f t="shared" si="7"/>
        <v>-0.7246376811594235</v>
      </c>
      <c r="AA21" s="75">
        <f t="shared" si="8"/>
        <v>553</v>
      </c>
      <c r="AB21" s="119">
        <v>601</v>
      </c>
      <c r="AC21" s="132">
        <f t="shared" si="3"/>
        <v>8.679927667269439</v>
      </c>
    </row>
    <row r="22" spans="2:29" ht="15">
      <c r="B22" s="31"/>
      <c r="C22" s="33" t="s">
        <v>40</v>
      </c>
      <c r="D22" s="75">
        <v>210</v>
      </c>
      <c r="E22" s="75">
        <v>-267</v>
      </c>
      <c r="F22" s="75">
        <v>-20</v>
      </c>
      <c r="G22" s="75">
        <v>-18</v>
      </c>
      <c r="I22" s="75">
        <v>-54</v>
      </c>
      <c r="J22" s="75">
        <v>-62</v>
      </c>
      <c r="K22" s="75">
        <v>-27</v>
      </c>
      <c r="L22" s="75">
        <v>-124</v>
      </c>
      <c r="M22" s="75">
        <v>-30</v>
      </c>
      <c r="N22" s="75">
        <v>12</v>
      </c>
      <c r="O22" s="75">
        <v>-12</v>
      </c>
      <c r="P22" s="75">
        <v>10</v>
      </c>
      <c r="Q22" s="75">
        <v>-11</v>
      </c>
      <c r="R22" s="75">
        <v>0</v>
      </c>
      <c r="S22" s="75">
        <v>5</v>
      </c>
      <c r="T22" s="75">
        <v>-12</v>
      </c>
      <c r="U22" s="75">
        <v>-33</v>
      </c>
      <c r="V22" s="75">
        <v>-6</v>
      </c>
      <c r="W22" s="119">
        <f>AB22-U22-V22</f>
        <v>-7</v>
      </c>
      <c r="X22" s="132">
        <f t="shared" si="6"/>
        <v>-16.666666666666675</v>
      </c>
      <c r="Y22" s="75" t="str">
        <f t="shared" si="7"/>
        <v>nm</v>
      </c>
      <c r="AA22" s="75">
        <f t="shared" si="8"/>
        <v>-6</v>
      </c>
      <c r="AB22" s="119">
        <v>-46</v>
      </c>
      <c r="AC22" s="132" t="str">
        <f t="shared" si="3"/>
        <v>(&gt;100)</v>
      </c>
    </row>
    <row r="23" spans="2:29" s="18" customFormat="1" ht="14.25" customHeight="1">
      <c r="B23" s="31" t="s">
        <v>26</v>
      </c>
      <c r="D23" s="17">
        <v>433</v>
      </c>
      <c r="E23" s="17">
        <v>321</v>
      </c>
      <c r="F23" s="17">
        <v>456</v>
      </c>
      <c r="G23" s="17">
        <v>584</v>
      </c>
      <c r="H23" s="17"/>
      <c r="I23" s="17">
        <v>119</v>
      </c>
      <c r="J23" s="17">
        <v>150</v>
      </c>
      <c r="K23" s="17">
        <v>20</v>
      </c>
      <c r="L23" s="17">
        <v>32</v>
      </c>
      <c r="M23" s="17">
        <v>76</v>
      </c>
      <c r="N23" s="17">
        <v>112</v>
      </c>
      <c r="O23" s="17">
        <v>167</v>
      </c>
      <c r="P23" s="17">
        <v>101</v>
      </c>
      <c r="Q23" s="17">
        <v>113</v>
      </c>
      <c r="R23" s="164">
        <f>SUM(R24:R26)</f>
        <v>106</v>
      </c>
      <c r="S23" s="164">
        <v>214</v>
      </c>
      <c r="T23" s="164">
        <v>151</v>
      </c>
      <c r="U23" s="164">
        <v>122</v>
      </c>
      <c r="V23" s="164">
        <v>109</v>
      </c>
      <c r="W23" s="433">
        <f>SUM(W24:W26)</f>
        <v>120</v>
      </c>
      <c r="X23" s="133">
        <f t="shared" si="6"/>
        <v>10.091743119266061</v>
      </c>
      <c r="Y23" s="17">
        <f t="shared" si="7"/>
        <v>-43.925233644859816</v>
      </c>
      <c r="Z23" s="17"/>
      <c r="AA23" s="164">
        <f t="shared" si="8"/>
        <v>433</v>
      </c>
      <c r="AB23" s="433">
        <f>SUM(AB24:AB26)</f>
        <v>351</v>
      </c>
      <c r="AC23" s="133">
        <f t="shared" si="3"/>
        <v>-18.937644341801384</v>
      </c>
    </row>
    <row r="24" spans="3:29" ht="14.25">
      <c r="C24" s="33" t="s">
        <v>246</v>
      </c>
      <c r="D24" s="75">
        <v>367</v>
      </c>
      <c r="E24" s="75">
        <v>254</v>
      </c>
      <c r="F24" s="75">
        <v>310</v>
      </c>
      <c r="G24" s="75">
        <v>454</v>
      </c>
      <c r="I24" s="75">
        <v>106</v>
      </c>
      <c r="J24" s="75">
        <v>138</v>
      </c>
      <c r="K24" s="75">
        <v>7</v>
      </c>
      <c r="L24" s="75">
        <v>3</v>
      </c>
      <c r="M24" s="75">
        <v>50</v>
      </c>
      <c r="N24" s="75">
        <v>98</v>
      </c>
      <c r="O24" s="75">
        <v>123</v>
      </c>
      <c r="P24" s="75">
        <v>39</v>
      </c>
      <c r="Q24" s="75">
        <v>84</v>
      </c>
      <c r="R24" s="121">
        <v>82</v>
      </c>
      <c r="S24" s="121">
        <v>152</v>
      </c>
      <c r="T24" s="121">
        <v>136</v>
      </c>
      <c r="U24" s="121">
        <v>109</v>
      </c>
      <c r="V24" s="121">
        <v>97</v>
      </c>
      <c r="W24" s="122">
        <f>AB24-U24-V24</f>
        <v>110</v>
      </c>
      <c r="X24" s="132">
        <f t="shared" si="6"/>
        <v>13.4020618556701</v>
      </c>
      <c r="Y24" s="75">
        <f t="shared" si="7"/>
        <v>-27.631578947368418</v>
      </c>
      <c r="AA24" s="121">
        <f t="shared" si="8"/>
        <v>318</v>
      </c>
      <c r="AB24" s="122">
        <v>316</v>
      </c>
      <c r="AC24" s="132">
        <f t="shared" si="3"/>
        <v>-0.6289308176100628</v>
      </c>
    </row>
    <row r="25" spans="3:29" ht="14.25">
      <c r="C25" s="33" t="s">
        <v>41</v>
      </c>
      <c r="D25" s="75">
        <v>5</v>
      </c>
      <c r="E25" s="75">
        <v>13</v>
      </c>
      <c r="F25" s="75">
        <v>103</v>
      </c>
      <c r="G25" s="75">
        <v>19</v>
      </c>
      <c r="I25" s="75">
        <v>0</v>
      </c>
      <c r="J25" s="75">
        <v>0</v>
      </c>
      <c r="K25" s="75">
        <v>0</v>
      </c>
      <c r="L25" s="75">
        <v>13</v>
      </c>
      <c r="M25" s="75">
        <v>14</v>
      </c>
      <c r="N25" s="75">
        <v>3</v>
      </c>
      <c r="O25" s="75">
        <v>34</v>
      </c>
      <c r="P25" s="75">
        <v>52</v>
      </c>
      <c r="Q25" s="75">
        <v>6</v>
      </c>
      <c r="R25" s="121">
        <v>9</v>
      </c>
      <c r="S25" s="121">
        <v>1</v>
      </c>
      <c r="T25" s="121">
        <v>3</v>
      </c>
      <c r="U25" s="121">
        <v>2</v>
      </c>
      <c r="V25" s="121">
        <v>6</v>
      </c>
      <c r="W25" s="122">
        <f>AB25-U25-V25</f>
        <v>0</v>
      </c>
      <c r="X25" s="132">
        <f t="shared" si="6"/>
        <v>-100</v>
      </c>
      <c r="Y25" s="75">
        <f t="shared" si="7"/>
        <v>-100</v>
      </c>
      <c r="AA25" s="121">
        <f t="shared" si="8"/>
        <v>16</v>
      </c>
      <c r="AB25" s="122">
        <v>8</v>
      </c>
      <c r="AC25" s="132">
        <f t="shared" si="3"/>
        <v>-50</v>
      </c>
    </row>
    <row r="26" spans="3:29" ht="14.25">
      <c r="C26" s="33" t="s">
        <v>42</v>
      </c>
      <c r="D26" s="75">
        <v>61</v>
      </c>
      <c r="E26" s="75">
        <v>54</v>
      </c>
      <c r="F26" s="75">
        <v>43</v>
      </c>
      <c r="G26" s="75">
        <v>111</v>
      </c>
      <c r="I26" s="75">
        <v>13</v>
      </c>
      <c r="J26" s="75">
        <v>12</v>
      </c>
      <c r="K26" s="75">
        <v>13</v>
      </c>
      <c r="L26" s="75">
        <v>16</v>
      </c>
      <c r="M26" s="75">
        <v>12</v>
      </c>
      <c r="N26" s="75">
        <v>11</v>
      </c>
      <c r="O26" s="75">
        <v>10</v>
      </c>
      <c r="P26" s="75">
        <v>10</v>
      </c>
      <c r="Q26" s="75">
        <v>23</v>
      </c>
      <c r="R26" s="121">
        <v>15</v>
      </c>
      <c r="S26" s="121">
        <v>61</v>
      </c>
      <c r="T26" s="121">
        <v>12</v>
      </c>
      <c r="U26" s="121">
        <v>11</v>
      </c>
      <c r="V26" s="121">
        <v>6</v>
      </c>
      <c r="W26" s="122">
        <f>AB26-U26-V26</f>
        <v>10</v>
      </c>
      <c r="X26" s="132">
        <f t="shared" si="6"/>
        <v>66.66666666666667</v>
      </c>
      <c r="Y26" s="75">
        <f t="shared" si="7"/>
        <v>-83.60655737704919</v>
      </c>
      <c r="AA26" s="121">
        <f t="shared" si="8"/>
        <v>99</v>
      </c>
      <c r="AB26" s="122">
        <v>27</v>
      </c>
      <c r="AC26" s="132">
        <f t="shared" si="3"/>
        <v>-72.72727272727273</v>
      </c>
    </row>
    <row r="27" spans="3:29" ht="14.25">
      <c r="C27" s="22"/>
      <c r="W27" s="407"/>
      <c r="X27" s="132"/>
      <c r="AA27" s="412"/>
      <c r="AB27" s="407"/>
      <c r="AC27" s="132"/>
    </row>
    <row r="28" spans="23:28" ht="14.25">
      <c r="W28" s="407"/>
      <c r="AA28" s="412"/>
      <c r="AB28" s="407"/>
    </row>
    <row r="29" spans="27:28" ht="14.25">
      <c r="AA29" s="412"/>
      <c r="AB29" s="407"/>
    </row>
    <row r="30" spans="27:28" ht="14.25">
      <c r="AA30" s="412"/>
      <c r="AB30" s="40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81" r:id="rId1"/>
  <ignoredErrors>
    <ignoredError sqref="AA21:AA26" formulaRange="1"/>
    <ignoredError sqref="W16:W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25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S1" sqref="S1:S16384"/>
    </sheetView>
  </sheetViews>
  <sheetFormatPr defaultColWidth="9.140625" defaultRowHeight="12.75" outlineLevelCol="1"/>
  <cols>
    <col min="1" max="1" width="2.140625" style="22" customWidth="1"/>
    <col min="2" max="2" width="3.140625" style="22" customWidth="1"/>
    <col min="3" max="3" width="56.421875" style="10" customWidth="1"/>
    <col min="4" max="4" width="8.7109375" style="76" hidden="1" customWidth="1" outlineLevel="1"/>
    <col min="5" max="7" width="0" style="75" hidden="1" customWidth="1" outlineLevel="1"/>
    <col min="8" max="8" width="3.57421875" style="75" hidden="1" customWidth="1" outlineLevel="1"/>
    <col min="9" max="10" width="8.7109375" style="75" hidden="1" customWidth="1" outlineLevel="1"/>
    <col min="11" max="13" width="8.57421875" style="75" hidden="1" customWidth="1" outlineLevel="1"/>
    <col min="14" max="16" width="8.7109375" style="75" hidden="1" customWidth="1" outlineLevel="1"/>
    <col min="17" max="17" width="8.7109375" style="75" hidden="1" customWidth="1" outlineLevel="1" collapsed="1"/>
    <col min="18" max="18" width="8.7109375" style="75" hidden="1" customWidth="1" outlineLevel="1"/>
    <col min="19" max="19" width="8.7109375" style="75" hidden="1" customWidth="1" outlineLevel="1" collapsed="1"/>
    <col min="20" max="20" width="8.7109375" style="75" customWidth="1" collapsed="1"/>
    <col min="21" max="22" width="8.7109375" style="75" customWidth="1"/>
    <col min="23" max="23" width="8.7109375" style="119" bestFit="1" customWidth="1"/>
    <col min="24" max="24" width="8.57421875" style="75" bestFit="1" customWidth="1"/>
    <col min="25" max="25" width="7.7109375" style="75" customWidth="1"/>
    <col min="26" max="26" width="4.28125" style="75" customWidth="1"/>
    <col min="27" max="27" width="8.57421875" style="75" customWidth="1"/>
    <col min="28" max="28" width="8.57421875" style="119" customWidth="1"/>
    <col min="29" max="29" width="8.421875" style="75" customWidth="1"/>
    <col min="30" max="16384" width="9.140625" style="22" customWidth="1"/>
  </cols>
  <sheetData>
    <row r="1" spans="1:29" s="42" customFormat="1" ht="20.25">
      <c r="A1" s="41" t="s">
        <v>0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Z2" s="45"/>
      <c r="AA2" s="298" t="s">
        <v>401</v>
      </c>
      <c r="AB2" s="298" t="s">
        <v>402</v>
      </c>
      <c r="AC2" s="298" t="s">
        <v>403</v>
      </c>
    </row>
    <row r="3" spans="1:29" s="24" customFormat="1" ht="7.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25"/>
      <c r="X3" s="17"/>
      <c r="Y3" s="17"/>
      <c r="Z3" s="32"/>
      <c r="AA3" s="17"/>
      <c r="AB3" s="125"/>
      <c r="AC3" s="17"/>
    </row>
    <row r="4" spans="1:29" s="24" customFormat="1" ht="14.25" customHeight="1">
      <c r="A4" s="47" t="s">
        <v>106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25"/>
      <c r="X4" s="17"/>
      <c r="Y4" s="17"/>
      <c r="Z4" s="32"/>
      <c r="AA4" s="17"/>
      <c r="AB4" s="125"/>
      <c r="AC4" s="17"/>
    </row>
    <row r="5" spans="1:29" s="18" customFormat="1" ht="15">
      <c r="A5" s="31" t="s">
        <v>0</v>
      </c>
      <c r="D5" s="17">
        <v>2610</v>
      </c>
      <c r="E5" s="17">
        <v>2604</v>
      </c>
      <c r="F5" s="17">
        <v>2925</v>
      </c>
      <c r="G5" s="17">
        <v>3303</v>
      </c>
      <c r="H5" s="17"/>
      <c r="I5" s="17">
        <v>638</v>
      </c>
      <c r="J5" s="17">
        <v>631</v>
      </c>
      <c r="K5" s="17">
        <v>635</v>
      </c>
      <c r="L5" s="17">
        <v>700</v>
      </c>
      <c r="M5" s="17">
        <v>702</v>
      </c>
      <c r="N5" s="17">
        <v>717</v>
      </c>
      <c r="O5" s="17">
        <v>726</v>
      </c>
      <c r="P5" s="17">
        <v>780</v>
      </c>
      <c r="Q5" s="17">
        <f>SUM(Q6:Q7)</f>
        <v>773</v>
      </c>
      <c r="R5" s="17">
        <v>798</v>
      </c>
      <c r="S5" s="17">
        <v>847</v>
      </c>
      <c r="T5" s="17">
        <v>885</v>
      </c>
      <c r="U5" s="17">
        <v>898</v>
      </c>
      <c r="V5" s="17">
        <v>872</v>
      </c>
      <c r="W5" s="125">
        <f>SUM(W6:W7)</f>
        <v>901.1</v>
      </c>
      <c r="X5" s="104">
        <f aca="true" t="shared" si="0" ref="X5:X11">IF(AND(W5=0,V5=0),0,IF(OR(AND(W5&gt;0,V5&lt;=0),AND(W5&lt;0,V5&gt;=0)),"nm",IF(AND(W5&lt;0,V5&lt;0),IF(-(W5/V5-1)*100&lt;-100,"(&gt;100)",-(W5/V5-1)*100),IF((W5/V5-1)*100&gt;100,"&gt;100",(W5/V5-1)*100))))</f>
        <v>3.3371559633027514</v>
      </c>
      <c r="Y5" s="133">
        <f aca="true" t="shared" si="1" ref="Y5:Y11">IF(AND(W5=0,S5=0),0,IF(OR(AND(W5&gt;0,S5&lt;=0),AND(W5&lt;0,S5&gt;=0)),"nm",IF(AND(W5&lt;0,S5&lt;0),IF(-(W5/S5-1)*100&lt;-100,"(&gt;100)",-(W5/S5-1)*100),IF((W5/S5-1)*100&gt;100,"&gt;100",(W5/S5-1)*100))))</f>
        <v>6.387249114521842</v>
      </c>
      <c r="Z5" s="17"/>
      <c r="AA5" s="17">
        <v>2418</v>
      </c>
      <c r="AB5" s="125">
        <f>SUM(AB6:AB7)</f>
        <v>2671</v>
      </c>
      <c r="AC5" s="104">
        <f>IF(AND(AB5=0,AA5=0),0,IF(OR(AND(AB5&gt;0,AA5&lt;=0),AND(AB5&lt;0,AA5&gt;=0)),"nm",IF(AND(AB5&lt;0,AA5&lt;0),IF(-(AB5/AA5-1)*100&lt;-100,"(&gt;100)",-(AB5/AA5-1)*100),IF((AB5/AA5-1)*100&gt;100,"&gt;100",(AB5/AA5-1)*100))))</f>
        <v>10.463192721257242</v>
      </c>
    </row>
    <row r="6" spans="2:29" s="18" customFormat="1" ht="15">
      <c r="B6" s="31" t="s">
        <v>43</v>
      </c>
      <c r="D6" s="17">
        <v>1256</v>
      </c>
      <c r="E6" s="17">
        <v>1292</v>
      </c>
      <c r="F6" s="17">
        <v>1422</v>
      </c>
      <c r="G6" s="17">
        <v>1712</v>
      </c>
      <c r="H6" s="17"/>
      <c r="I6" s="17">
        <v>327</v>
      </c>
      <c r="J6" s="17">
        <v>330</v>
      </c>
      <c r="K6" s="17">
        <v>322</v>
      </c>
      <c r="L6" s="17">
        <v>313</v>
      </c>
      <c r="M6" s="17">
        <v>338</v>
      </c>
      <c r="N6" s="17">
        <v>362</v>
      </c>
      <c r="O6" s="17">
        <v>360</v>
      </c>
      <c r="P6" s="17">
        <v>362</v>
      </c>
      <c r="Q6" s="17">
        <v>405</v>
      </c>
      <c r="R6" s="17">
        <v>423</v>
      </c>
      <c r="S6" s="17">
        <v>444</v>
      </c>
      <c r="T6" s="17">
        <v>440</v>
      </c>
      <c r="U6" s="17">
        <v>485</v>
      </c>
      <c r="V6" s="17">
        <v>466</v>
      </c>
      <c r="W6" s="125">
        <f>AB6-U6-V6</f>
        <v>482</v>
      </c>
      <c r="X6" s="104">
        <f t="shared" si="0"/>
        <v>3.433476394849788</v>
      </c>
      <c r="Y6" s="133">
        <f t="shared" si="1"/>
        <v>8.558558558558559</v>
      </c>
      <c r="Z6" s="17"/>
      <c r="AA6" s="17">
        <v>1272</v>
      </c>
      <c r="AB6" s="125">
        <v>1433</v>
      </c>
      <c r="AC6" s="133">
        <f aca="true" t="shared" si="2" ref="AC6:AC11">IF(AND(AB6=0,AA6=0),0,IF(OR(AND(AB6&gt;0,AA6&lt;=0),AND(AB6&lt;0,AA6&gt;=0)),"nm",IF(AND(AB6&lt;0,AA6&lt;0),IF(-(AB6/AA6-1)*100&lt;-100,"(&gt;100)",-(AB6/AA6-1)*100),IF((AB6/AA6-1)*100&gt;100,"&gt;100",(AB6/AA6-1)*100))))</f>
        <v>12.65723270440251</v>
      </c>
    </row>
    <row r="7" spans="2:29" s="18" customFormat="1" ht="15">
      <c r="B7" s="31" t="s">
        <v>44</v>
      </c>
      <c r="D7" s="17">
        <v>1354</v>
      </c>
      <c r="E7" s="17">
        <v>1312</v>
      </c>
      <c r="F7" s="17">
        <v>1503</v>
      </c>
      <c r="G7" s="17">
        <v>1591</v>
      </c>
      <c r="H7" s="17"/>
      <c r="I7" s="17">
        <v>311</v>
      </c>
      <c r="J7" s="17">
        <v>301</v>
      </c>
      <c r="K7" s="17">
        <v>313</v>
      </c>
      <c r="L7" s="17">
        <v>387</v>
      </c>
      <c r="M7" s="17">
        <v>364</v>
      </c>
      <c r="N7" s="17">
        <v>355</v>
      </c>
      <c r="O7" s="17">
        <v>366</v>
      </c>
      <c r="P7" s="17">
        <v>418</v>
      </c>
      <c r="Q7" s="17">
        <v>368</v>
      </c>
      <c r="R7" s="17">
        <v>375</v>
      </c>
      <c r="S7" s="17">
        <v>403</v>
      </c>
      <c r="T7" s="17">
        <v>445</v>
      </c>
      <c r="U7" s="17">
        <v>413</v>
      </c>
      <c r="V7" s="17">
        <v>406</v>
      </c>
      <c r="W7" s="125">
        <f>SUM(W8:W11)</f>
        <v>419.1</v>
      </c>
      <c r="X7" s="104">
        <f t="shared" si="0"/>
        <v>3.2266009852216726</v>
      </c>
      <c r="Y7" s="133">
        <f t="shared" si="1"/>
        <v>3.995037220843689</v>
      </c>
      <c r="Z7" s="17"/>
      <c r="AA7" s="17">
        <v>1146</v>
      </c>
      <c r="AB7" s="125">
        <f>SUM(AB8:AB11)</f>
        <v>1238</v>
      </c>
      <c r="AC7" s="133">
        <f t="shared" si="2"/>
        <v>8.027923211169274</v>
      </c>
    </row>
    <row r="8" spans="2:29" ht="15">
      <c r="B8" s="31"/>
      <c r="C8" s="33" t="s">
        <v>45</v>
      </c>
      <c r="D8" s="75">
        <v>253</v>
      </c>
      <c r="E8" s="75">
        <v>265</v>
      </c>
      <c r="F8" s="75">
        <v>269</v>
      </c>
      <c r="G8" s="75">
        <v>291</v>
      </c>
      <c r="I8" s="75">
        <v>71</v>
      </c>
      <c r="J8" s="75">
        <v>67</v>
      </c>
      <c r="K8" s="75">
        <v>71</v>
      </c>
      <c r="L8" s="75">
        <v>56</v>
      </c>
      <c r="M8" s="75">
        <v>70</v>
      </c>
      <c r="N8" s="75">
        <v>65</v>
      </c>
      <c r="O8" s="75">
        <v>67</v>
      </c>
      <c r="P8" s="75">
        <v>67</v>
      </c>
      <c r="Q8" s="75">
        <v>70</v>
      </c>
      <c r="R8" s="75">
        <v>72</v>
      </c>
      <c r="S8" s="75">
        <v>75</v>
      </c>
      <c r="T8" s="75">
        <v>74</v>
      </c>
      <c r="U8" s="75">
        <v>78.9</v>
      </c>
      <c r="V8" s="75">
        <v>80</v>
      </c>
      <c r="W8" s="119">
        <f>AB8-U8-V8</f>
        <v>82.1</v>
      </c>
      <c r="X8" s="139">
        <f t="shared" si="0"/>
        <v>2.6249999999999885</v>
      </c>
      <c r="Y8" s="132">
        <f t="shared" si="1"/>
        <v>9.466666666666669</v>
      </c>
      <c r="AA8" s="121">
        <v>217</v>
      </c>
      <c r="AB8" s="119">
        <v>241</v>
      </c>
      <c r="AC8" s="132">
        <f t="shared" si="2"/>
        <v>11.059907834101379</v>
      </c>
    </row>
    <row r="9" spans="2:29" ht="15">
      <c r="B9" s="31"/>
      <c r="C9" s="33" t="s">
        <v>46</v>
      </c>
      <c r="D9" s="75">
        <v>452</v>
      </c>
      <c r="E9" s="75">
        <v>473</v>
      </c>
      <c r="F9" s="75">
        <v>569</v>
      </c>
      <c r="G9" s="75">
        <v>640</v>
      </c>
      <c r="I9" s="75">
        <v>112</v>
      </c>
      <c r="J9" s="75">
        <v>104</v>
      </c>
      <c r="K9" s="75">
        <v>114</v>
      </c>
      <c r="L9" s="75">
        <v>143</v>
      </c>
      <c r="M9" s="75">
        <v>129</v>
      </c>
      <c r="N9" s="75">
        <v>131</v>
      </c>
      <c r="O9" s="75">
        <v>145</v>
      </c>
      <c r="P9" s="75">
        <v>164</v>
      </c>
      <c r="Q9" s="75">
        <v>152</v>
      </c>
      <c r="R9" s="75">
        <v>147</v>
      </c>
      <c r="S9" s="75">
        <v>163</v>
      </c>
      <c r="T9" s="75">
        <v>178</v>
      </c>
      <c r="U9" s="75">
        <v>148</v>
      </c>
      <c r="V9" s="75">
        <v>146</v>
      </c>
      <c r="W9" s="119">
        <f>AB9-U9-V9</f>
        <v>148</v>
      </c>
      <c r="X9" s="131">
        <f t="shared" si="0"/>
        <v>1.3698630136986356</v>
      </c>
      <c r="Y9" s="132">
        <f t="shared" si="1"/>
        <v>-9.202453987730063</v>
      </c>
      <c r="AA9" s="121">
        <v>462</v>
      </c>
      <c r="AB9" s="119">
        <v>442</v>
      </c>
      <c r="AC9" s="132">
        <f t="shared" si="2"/>
        <v>-4.329004329004327</v>
      </c>
    </row>
    <row r="10" spans="2:29" ht="15">
      <c r="B10" s="31"/>
      <c r="C10" s="33" t="s">
        <v>47</v>
      </c>
      <c r="D10" s="75">
        <v>147</v>
      </c>
      <c r="E10" s="75">
        <v>132</v>
      </c>
      <c r="F10" s="75">
        <v>136</v>
      </c>
      <c r="G10" s="75">
        <v>170</v>
      </c>
      <c r="I10" s="75">
        <v>33</v>
      </c>
      <c r="J10" s="75">
        <v>33</v>
      </c>
      <c r="K10" s="75">
        <v>27</v>
      </c>
      <c r="L10" s="75">
        <v>39</v>
      </c>
      <c r="M10" s="75">
        <v>31</v>
      </c>
      <c r="N10" s="75">
        <v>35</v>
      </c>
      <c r="O10" s="75">
        <v>33</v>
      </c>
      <c r="P10" s="75">
        <v>37</v>
      </c>
      <c r="Q10" s="75">
        <v>38</v>
      </c>
      <c r="R10" s="75">
        <v>39</v>
      </c>
      <c r="S10" s="75">
        <v>51</v>
      </c>
      <c r="T10" s="75">
        <v>42</v>
      </c>
      <c r="U10" s="75">
        <v>57</v>
      </c>
      <c r="V10" s="75">
        <v>59</v>
      </c>
      <c r="W10" s="119">
        <f>AB10-U10-V10</f>
        <v>46</v>
      </c>
      <c r="X10" s="131">
        <f t="shared" si="0"/>
        <v>-22.033898305084744</v>
      </c>
      <c r="Y10" s="132">
        <f t="shared" si="1"/>
        <v>-9.80392156862745</v>
      </c>
      <c r="AA10" s="121">
        <v>128</v>
      </c>
      <c r="AB10" s="119">
        <v>162</v>
      </c>
      <c r="AC10" s="132">
        <f t="shared" si="2"/>
        <v>26.5625</v>
      </c>
    </row>
    <row r="11" spans="3:29" ht="14.25">
      <c r="C11" s="33" t="s">
        <v>48</v>
      </c>
      <c r="D11" s="75">
        <v>502</v>
      </c>
      <c r="E11" s="75">
        <v>442</v>
      </c>
      <c r="F11" s="75">
        <v>529</v>
      </c>
      <c r="G11" s="75">
        <v>490</v>
      </c>
      <c r="I11" s="75">
        <v>95</v>
      </c>
      <c r="J11" s="75">
        <v>97</v>
      </c>
      <c r="K11" s="75">
        <v>101</v>
      </c>
      <c r="L11" s="75">
        <v>149</v>
      </c>
      <c r="M11" s="75">
        <v>134</v>
      </c>
      <c r="N11" s="75">
        <v>124</v>
      </c>
      <c r="O11" s="75">
        <v>121</v>
      </c>
      <c r="P11" s="75">
        <v>150</v>
      </c>
      <c r="Q11" s="75">
        <v>108</v>
      </c>
      <c r="R11" s="75">
        <v>117</v>
      </c>
      <c r="S11" s="75">
        <v>114</v>
      </c>
      <c r="T11" s="75">
        <v>151</v>
      </c>
      <c r="U11" s="75">
        <v>129</v>
      </c>
      <c r="V11" s="75">
        <v>121</v>
      </c>
      <c r="W11" s="119">
        <f>AB11-U11-V11</f>
        <v>143</v>
      </c>
      <c r="X11" s="131">
        <f t="shared" si="0"/>
        <v>18.181818181818187</v>
      </c>
      <c r="Y11" s="132">
        <f t="shared" si="1"/>
        <v>25.43859649122806</v>
      </c>
      <c r="AA11" s="121">
        <v>339</v>
      </c>
      <c r="AB11" s="119">
        <v>393</v>
      </c>
      <c r="AC11" s="132">
        <f t="shared" si="2"/>
        <v>15.92920353982301</v>
      </c>
    </row>
    <row r="12" spans="3:29" ht="14.25">
      <c r="C12" s="22"/>
      <c r="D12" s="75"/>
      <c r="W12" s="407"/>
      <c r="X12" s="131"/>
      <c r="Y12" s="132"/>
      <c r="AA12" s="121"/>
      <c r="AB12" s="407"/>
      <c r="AC12" s="132"/>
    </row>
    <row r="13" spans="1:29" s="24" customFormat="1" ht="14.25" customHeight="1">
      <c r="A13" s="88" t="s">
        <v>105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407"/>
      <c r="X13" s="353"/>
      <c r="Y13" s="354"/>
      <c r="Z13" s="355"/>
      <c r="AA13" s="17"/>
      <c r="AB13" s="408"/>
      <c r="AC13" s="133"/>
    </row>
    <row r="14" spans="2:29" ht="14.25">
      <c r="B14" s="22" t="s">
        <v>108</v>
      </c>
      <c r="C14" s="22"/>
      <c r="D14" s="75">
        <v>149</v>
      </c>
      <c r="E14" s="75">
        <v>195</v>
      </c>
      <c r="F14" s="75">
        <v>193</v>
      </c>
      <c r="G14" s="75">
        <v>185</v>
      </c>
      <c r="I14" s="75">
        <v>41</v>
      </c>
      <c r="J14" s="75">
        <v>42</v>
      </c>
      <c r="K14" s="75">
        <v>64</v>
      </c>
      <c r="L14" s="75">
        <v>48</v>
      </c>
      <c r="M14" s="75">
        <v>48</v>
      </c>
      <c r="N14" s="75">
        <v>46</v>
      </c>
      <c r="O14" s="75">
        <v>43</v>
      </c>
      <c r="P14" s="75">
        <v>56</v>
      </c>
      <c r="Q14" s="75">
        <v>46</v>
      </c>
      <c r="R14" s="75">
        <v>44</v>
      </c>
      <c r="S14" s="75">
        <v>45</v>
      </c>
      <c r="T14" s="75">
        <v>50</v>
      </c>
      <c r="U14" s="75">
        <v>40</v>
      </c>
      <c r="V14" s="75">
        <v>43</v>
      </c>
      <c r="W14" s="122">
        <f>AB14-U14-V14</f>
        <v>43</v>
      </c>
      <c r="X14" s="140">
        <f>IF(AND(W14=0,V14=0),0,IF(OR(AND(W14&gt;0,V14&lt;=0),AND(W14&lt;0,V14&gt;=0)),"nm",IF(AND(W14&lt;0,V14&lt;0),IF(-(W14/V14-1)*100&lt;-100,"(&gt;100)",-(W14/V14-1)*100),IF((W14/V14-1)*100&gt;100,"&gt;100",(W14/V14-1)*100))))</f>
        <v>0</v>
      </c>
      <c r="Y14" s="139">
        <f>IF(AND(W14=0,S14=0),0,IF(OR(AND(W14&gt;0,S14&lt;=0),AND(W14&lt;0,S14&gt;=0)),"nm",IF(AND(W14&lt;0,S14&lt;0),IF(-(W14/S14-1)*100&lt;-100,"(&gt;100)",-(W14/S14-1)*100),IF((W14/S14-1)*100&gt;100,"&gt;100",(W14/S14-1)*100))))</f>
        <v>-4.444444444444439</v>
      </c>
      <c r="Z14" s="121"/>
      <c r="AA14" s="121">
        <v>135</v>
      </c>
      <c r="AB14" s="122">
        <v>126</v>
      </c>
      <c r="AC14" s="132">
        <f>IF(AND(AB14=0,AA14=0),0,IF(OR(AND(AB14&gt;0,AA14&lt;=0),AND(AB14&lt;0,AA14&gt;=0)),"nm",IF(AND(AB14&lt;0,AA14&lt;0),IF(-(AB14/AA14-1)*100&lt;-100,"(&gt;100)",-(AB14/AA14-1)*100),IF((AB14/AA14-1)*100&gt;100,"&gt;100",(AB14/AA14-1)*100))))</f>
        <v>-6.666666666666665</v>
      </c>
    </row>
    <row r="15" spans="2:29" ht="14.25">
      <c r="B15" s="22" t="s">
        <v>236</v>
      </c>
      <c r="C15" s="22"/>
      <c r="D15" s="75">
        <v>3</v>
      </c>
      <c r="E15" s="75">
        <v>3</v>
      </c>
      <c r="F15" s="75">
        <v>3</v>
      </c>
      <c r="G15" s="75">
        <v>3</v>
      </c>
      <c r="I15" s="75">
        <v>1</v>
      </c>
      <c r="J15" s="75">
        <v>1</v>
      </c>
      <c r="K15" s="75">
        <v>1</v>
      </c>
      <c r="L15" s="75">
        <v>1</v>
      </c>
      <c r="M15" s="75">
        <v>1</v>
      </c>
      <c r="N15" s="75">
        <v>1</v>
      </c>
      <c r="O15" s="75">
        <v>1</v>
      </c>
      <c r="P15" s="75">
        <v>1</v>
      </c>
      <c r="Q15" s="75">
        <v>1</v>
      </c>
      <c r="R15" s="75">
        <v>1</v>
      </c>
      <c r="S15" s="75">
        <v>1</v>
      </c>
      <c r="T15" s="75">
        <v>1</v>
      </c>
      <c r="U15" s="75">
        <v>1</v>
      </c>
      <c r="V15" s="75">
        <v>0</v>
      </c>
      <c r="W15" s="122">
        <f>AB15-U15-V15</f>
        <v>1</v>
      </c>
      <c r="X15" s="139" t="str">
        <f>IF(AND(W15=0,V15=0),0,IF(OR(AND(W15&gt;0,V15&lt;=0),AND(W15&lt;0,V15&gt;=0)),"nm",IF(AND(W15&lt;0,V15&lt;0),IF(-(W15/V15-1)*100&lt;-100,"(&gt;100)",-(W15/V15-1)*100),IF((W15/V15-1)*100&gt;100,"&gt;100",(W15/V15-1)*100))))</f>
        <v>nm</v>
      </c>
      <c r="Y15" s="139">
        <f>IF(AND(W15=0,S15=0),0,IF(OR(AND(W15&gt;0,S15&lt;=0),AND(W15&lt;0,S15&gt;=0)),"nm",IF(AND(W15&lt;0,S15&lt;0),IF(-(W15/S15-1)*100&lt;-100,"(&gt;100)",-(W15/S15-1)*100),IF((W15/S15-1)*100&gt;100,"&gt;100",(W15/S15-1)*100))))</f>
        <v>0</v>
      </c>
      <c r="Z15" s="121"/>
      <c r="AA15" s="121">
        <v>3</v>
      </c>
      <c r="AB15" s="122">
        <v>2</v>
      </c>
      <c r="AC15" s="132">
        <f>IF(AND(AB15=0,AA15=0),0,IF(OR(AND(AB15&gt;0,AA15&lt;=0),AND(AB15&lt;0,AA15&gt;=0)),"nm",IF(AND(AB15&lt;0,AA15&lt;0),IF(-(AB15/AA15-1)*100&lt;-100,"(&gt;100)",-(AB15/AA15-1)*100),IF((AB15/AA15-1)*100&gt;100,"&gt;100",(AB15/AA15-1)*100))))</f>
        <v>-33.333333333333336</v>
      </c>
    </row>
    <row r="16" spans="2:29" ht="14.25">
      <c r="B16" s="22" t="s">
        <v>237</v>
      </c>
      <c r="C16" s="22"/>
      <c r="D16" s="75">
        <v>5</v>
      </c>
      <c r="E16" s="75">
        <v>5</v>
      </c>
      <c r="F16" s="75">
        <v>6</v>
      </c>
      <c r="G16" s="75">
        <v>6</v>
      </c>
      <c r="I16" s="75">
        <v>2</v>
      </c>
      <c r="J16" s="75">
        <v>2</v>
      </c>
      <c r="K16" s="75">
        <v>1</v>
      </c>
      <c r="L16" s="75">
        <v>1</v>
      </c>
      <c r="M16" s="75">
        <v>2</v>
      </c>
      <c r="N16" s="75">
        <v>2</v>
      </c>
      <c r="O16" s="75">
        <v>2</v>
      </c>
      <c r="P16" s="75">
        <v>0</v>
      </c>
      <c r="Q16" s="75">
        <v>1</v>
      </c>
      <c r="R16" s="75">
        <v>2</v>
      </c>
      <c r="S16" s="75">
        <v>2</v>
      </c>
      <c r="T16" s="75">
        <v>1</v>
      </c>
      <c r="U16" s="75">
        <v>2</v>
      </c>
      <c r="V16" s="75">
        <v>1</v>
      </c>
      <c r="W16" s="122">
        <v>2</v>
      </c>
      <c r="X16" s="139">
        <f>IF(AND(W16=0,V16=0),0,IF(OR(AND(W16&gt;0,V16&lt;=0),AND(W16&lt;0,V16&gt;=0)),"nm",IF(AND(W16&lt;0,V16&lt;0),IF(-(W16/V16-1)*100&lt;-100,"(&gt;100)",-(W16/V16-1)*100),IF((W16/V16-1)*100&gt;100,"&gt;100",(W16/V16-1)*100))))</f>
        <v>100</v>
      </c>
      <c r="Y16" s="139">
        <f>IF(AND(W16=0,S16=0),0,IF(OR(AND(W16&gt;0,S16&lt;=0),AND(W16&lt;0,S16&gt;=0)),"nm",IF(AND(W16&lt;0,S16&lt;0),IF(-(W16/S16-1)*100&lt;-100,"(&gt;100)",-(W16/S16-1)*100),IF((W16/S16-1)*100&gt;100,"&gt;100",(W16/S16-1)*100))))</f>
        <v>0</v>
      </c>
      <c r="Z16" s="121"/>
      <c r="AA16" s="121">
        <v>5</v>
      </c>
      <c r="AB16" s="122">
        <v>5</v>
      </c>
      <c r="AC16" s="132">
        <f>IF(AND(AB16=0,AA16=0),0,IF(OR(AND(AB16&gt;0,AA16&lt;=0),AND(AB16&lt;0,AA16&gt;=0)),"nm",IF(AND(AB16&lt;0,AA16&lt;0),IF(-(AB16/AA16-1)*100&lt;-100,"(&gt;100)",-(AB16/AA16-1)*100),IF((AB16/AA16-1)*100&gt;100,"&gt;100",(AB16/AA16-1)*100))))</f>
        <v>0</v>
      </c>
    </row>
    <row r="17" spans="2:29" ht="14.25">
      <c r="B17" s="36" t="s">
        <v>327</v>
      </c>
      <c r="C17" s="22"/>
      <c r="D17" s="75">
        <v>14312</v>
      </c>
      <c r="E17" s="75">
        <v>14033</v>
      </c>
      <c r="F17" s="75">
        <v>15847</v>
      </c>
      <c r="G17" s="75">
        <v>17652</v>
      </c>
      <c r="I17" s="75">
        <v>14082</v>
      </c>
      <c r="J17" s="75">
        <v>13928</v>
      </c>
      <c r="K17" s="75">
        <v>13868</v>
      </c>
      <c r="L17" s="75">
        <v>14033</v>
      </c>
      <c r="M17" s="75">
        <v>14267</v>
      </c>
      <c r="N17" s="75">
        <v>14615</v>
      </c>
      <c r="O17" s="75">
        <v>15206</v>
      </c>
      <c r="P17" s="75">
        <v>15847</v>
      </c>
      <c r="Q17" s="75">
        <v>16617</v>
      </c>
      <c r="R17" s="75">
        <v>17274</v>
      </c>
      <c r="S17" s="75">
        <v>17550</v>
      </c>
      <c r="T17" s="75">
        <v>17652</v>
      </c>
      <c r="U17" s="75">
        <v>17644</v>
      </c>
      <c r="V17" s="75">
        <v>17910</v>
      </c>
      <c r="W17" s="122">
        <v>18216</v>
      </c>
      <c r="X17" s="140">
        <f>IF(AND(W17=0,V17=0),0,IF(OR(AND(W17&gt;0,V17&lt;=0),AND(W17&lt;0,V17&gt;=0)),"nm",IF(AND(W17&lt;0,V17&lt;0),IF(-(W17/V17-1)*100&lt;-100,"(&gt;100)",-(W17/V17-1)*100),IF((W17/V17-1)*100&gt;100,"&gt;100",(W17/V17-1)*100))))</f>
        <v>1.70854271356784</v>
      </c>
      <c r="Y17" s="139">
        <f>IF(AND(W17=0,S17=0),0,IF(OR(AND(W17&gt;0,S17&lt;=0),AND(W17&lt;0,S17&gt;=0)),"nm",IF(AND(W17&lt;0,S17&lt;0),IF(-(W17/S17-1)*100&lt;-100,"(&gt;100)",-(W17/S17-1)*100),IF((W17/S17-1)*100&gt;100,"&gt;100",(W17/S17-1)*100))))</f>
        <v>3.7948717948717903</v>
      </c>
      <c r="Z17" s="121"/>
      <c r="AA17" s="121">
        <v>17550</v>
      </c>
      <c r="AB17" s="122">
        <v>18216</v>
      </c>
      <c r="AC17" s="132">
        <f>IF(AND(AB17=0,AA17=0),0,IF(OR(AND(AB17&gt;0,AA17&lt;=0),AND(AB17&lt;0,AA17&gt;=0)),"nm",IF(AND(AB17&lt;0,AA17&lt;0),IF(-(AB17/AA17-1)*100&lt;-100,"(&gt;100)",-(AB17/AA17-1)*100),IF((AB17/AA17-1)*100&gt;100,"&gt;100",(AB17/AA17-1)*100))))</f>
        <v>3.7948717948717903</v>
      </c>
    </row>
    <row r="18" spans="23:29" ht="14.25">
      <c r="W18" s="122"/>
      <c r="X18" s="140"/>
      <c r="Y18" s="139"/>
      <c r="Z18" s="121"/>
      <c r="AA18" s="121"/>
      <c r="AB18" s="122"/>
      <c r="AC18" s="132"/>
    </row>
    <row r="19" spans="23:28" ht="14.25">
      <c r="W19" s="407"/>
      <c r="X19" s="121"/>
      <c r="Y19" s="121"/>
      <c r="Z19" s="121"/>
      <c r="AA19" s="121"/>
      <c r="AB19" s="407"/>
    </row>
    <row r="20" spans="23:28" ht="14.25">
      <c r="W20" s="407"/>
      <c r="X20" s="121"/>
      <c r="Y20" s="121"/>
      <c r="Z20" s="121"/>
      <c r="AA20" s="121"/>
      <c r="AB20" s="407"/>
    </row>
    <row r="21" spans="23:28" ht="14.25">
      <c r="W21" s="407"/>
      <c r="X21" s="121"/>
      <c r="Y21" s="121"/>
      <c r="Z21" s="121"/>
      <c r="AA21" s="121"/>
      <c r="AB21" s="407"/>
    </row>
    <row r="22" spans="23:28" ht="14.25">
      <c r="W22" s="407"/>
      <c r="AB22" s="407"/>
    </row>
    <row r="23" ht="14.25">
      <c r="W23" s="407"/>
    </row>
    <row r="24" ht="14.25">
      <c r="W24" s="407"/>
    </row>
    <row r="25" ht="14.25">
      <c r="W25" s="40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7" r:id="rId1"/>
  <ignoredErrors>
    <ignoredError sqref="Q5" formulaRange="1"/>
    <ignoredError sqref="W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42"/>
  <sheetViews>
    <sheetView zoomScale="80" zoomScaleNormal="80" zoomScalePageLayoutView="0" workbookViewId="0" topLeftCell="A1">
      <selection activeCell="R1" sqref="R1:R16384"/>
    </sheetView>
  </sheetViews>
  <sheetFormatPr defaultColWidth="9.140625" defaultRowHeight="12.75" outlineLevelCol="1"/>
  <cols>
    <col min="1" max="1" width="2.8515625" style="22" customWidth="1"/>
    <col min="2" max="2" width="2.421875" style="22" customWidth="1"/>
    <col min="3" max="3" width="27.7109375" style="10" customWidth="1"/>
    <col min="4" max="4" width="8.8515625" style="76" hidden="1" customWidth="1" outlineLevel="1"/>
    <col min="5" max="7" width="8.8515625" style="75" hidden="1" customWidth="1" outlineLevel="1"/>
    <col min="8" max="8" width="2.7109375" style="75" hidden="1" customWidth="1" outlineLevel="1"/>
    <col min="9" max="16" width="8.8515625" style="75" hidden="1" customWidth="1" outlineLevel="1"/>
    <col min="17" max="18" width="8.8515625" style="75" hidden="1" customWidth="1" outlineLevel="1" collapsed="1"/>
    <col min="19" max="19" width="8.8515625" style="75" customWidth="1" collapsed="1"/>
    <col min="20" max="22" width="8.8515625" style="75" customWidth="1"/>
    <col min="23" max="23" width="8.8515625" style="119" customWidth="1"/>
    <col min="24" max="24" width="8.57421875" style="75" customWidth="1"/>
    <col min="25" max="25" width="9.00390625" style="75" bestFit="1" customWidth="1"/>
    <col min="26" max="26" width="1.8515625" style="75" customWidth="1"/>
    <col min="27" max="27" width="8.57421875" style="75" customWidth="1"/>
    <col min="28" max="28" width="8.421875" style="119" customWidth="1"/>
    <col min="29" max="29" width="8.57421875" style="75" customWidth="1"/>
    <col min="30" max="16384" width="9.140625" style="22" customWidth="1"/>
  </cols>
  <sheetData>
    <row r="1" spans="1:29" s="42" customFormat="1" ht="20.25">
      <c r="A1" s="41" t="s">
        <v>8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Z2" s="45"/>
      <c r="AA2" s="298" t="s">
        <v>401</v>
      </c>
      <c r="AB2" s="298" t="s">
        <v>402</v>
      </c>
      <c r="AC2" s="298" t="s">
        <v>403</v>
      </c>
    </row>
    <row r="3" spans="1:29" s="24" customFormat="1" ht="10.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25"/>
      <c r="X3" s="17"/>
      <c r="Y3" s="17"/>
      <c r="Z3" s="32"/>
      <c r="AA3" s="17"/>
      <c r="AB3" s="125"/>
      <c r="AC3" s="17"/>
    </row>
    <row r="4" spans="1:29" s="24" customFormat="1" ht="15">
      <c r="A4" s="47" t="s">
        <v>106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408"/>
      <c r="X4" s="17"/>
      <c r="Y4" s="17"/>
      <c r="Z4" s="32"/>
      <c r="AA4" s="17"/>
      <c r="AB4" s="141"/>
      <c r="AC4" s="17"/>
    </row>
    <row r="5" spans="1:29" s="18" customFormat="1" ht="15">
      <c r="A5" s="31" t="s">
        <v>109</v>
      </c>
      <c r="D5" s="17">
        <v>784</v>
      </c>
      <c r="E5" s="17">
        <v>1529</v>
      </c>
      <c r="F5" s="17">
        <v>911</v>
      </c>
      <c r="G5" s="17">
        <v>722</v>
      </c>
      <c r="H5" s="17"/>
      <c r="I5" s="17">
        <v>414</v>
      </c>
      <c r="J5" s="17">
        <v>466</v>
      </c>
      <c r="K5" s="17">
        <v>265</v>
      </c>
      <c r="L5" s="17">
        <v>384</v>
      </c>
      <c r="M5" s="17">
        <v>355</v>
      </c>
      <c r="N5" s="17">
        <v>204</v>
      </c>
      <c r="O5" s="17">
        <v>195</v>
      </c>
      <c r="P5" s="17">
        <v>157</v>
      </c>
      <c r="Q5" s="274">
        <v>125</v>
      </c>
      <c r="R5" s="274">
        <v>137</v>
      </c>
      <c r="S5" s="274">
        <v>231</v>
      </c>
      <c r="T5" s="274">
        <v>229</v>
      </c>
      <c r="U5" s="274">
        <v>144</v>
      </c>
      <c r="V5" s="274">
        <v>104</v>
      </c>
      <c r="W5" s="461">
        <f>W6+W7+W13</f>
        <v>55</v>
      </c>
      <c r="X5" s="274">
        <f aca="true" t="shared" si="0" ref="X5:X13">IF(AND(W5=0,V5=0),0,IF(OR(AND(W5&gt;0,V5&lt;=0),AND(W5&lt;0,V5&gt;=0)),"nm",IF(AND(W5&lt;0,V5&lt;0),IF(-(W5/V5-1)*100&lt;-100,"(&gt;100)",-(W5/V5-1)*100),IF((W5/V5-1)*100&gt;100,"&gt;100",(W5/V5-1)*100))))</f>
        <v>-47.11538461538461</v>
      </c>
      <c r="Y5" s="274">
        <f aca="true" t="shared" si="1" ref="Y5:Y13">IF(AND(W5=0,S5=0),0,IF(OR(AND(W5&gt;0,S5&lt;=0),AND(W5&lt;0,S5&gt;=0)),"nm",IF(AND(W5&lt;0,S5&lt;0),IF(-(W5/S5-1)*100&lt;-100,"(&gt;100)",-(W5/S5-1)*100),IF((W5/S5-1)*100&gt;100,"&gt;100",(W5/S5-1)*100))))</f>
        <v>-76.19047619047619</v>
      </c>
      <c r="Z5" s="274"/>
      <c r="AA5" s="274">
        <v>493</v>
      </c>
      <c r="AB5" s="461">
        <f>AB6+AB7+AB13</f>
        <v>303</v>
      </c>
      <c r="AC5" s="17">
        <f>IF(AND(AB5=0,AA5=0),0,IF(OR(AND(AB5&gt;0,AA5&lt;=0),AND(AB5&lt;0,AA5&gt;=0)),"nm",IF(AND(AB5&lt;0,AA5&lt;0),IF(-(AB5/AA5-1)*100&lt;-100,"(&gt;100)",-(AB5/AA5-1)*100),IF((AB5/AA5-1)*100&gt;100,"&gt;100",(AB5/AA5-1)*100))))</f>
        <v>-38.5395537525355</v>
      </c>
    </row>
    <row r="6" spans="2:29" s="18" customFormat="1" ht="15">
      <c r="B6" s="31" t="s">
        <v>188</v>
      </c>
      <c r="D6" s="17">
        <v>234</v>
      </c>
      <c r="E6" s="17">
        <v>154</v>
      </c>
      <c r="F6" s="17">
        <v>232</v>
      </c>
      <c r="G6" s="17">
        <v>478</v>
      </c>
      <c r="H6" s="17"/>
      <c r="I6" s="17">
        <v>182</v>
      </c>
      <c r="J6" s="17">
        <v>183</v>
      </c>
      <c r="K6" s="17">
        <v>14</v>
      </c>
      <c r="L6" s="17">
        <v>-225</v>
      </c>
      <c r="M6" s="17">
        <v>25</v>
      </c>
      <c r="N6" s="17">
        <v>124</v>
      </c>
      <c r="O6" s="17">
        <v>39</v>
      </c>
      <c r="P6" s="17">
        <v>44</v>
      </c>
      <c r="Q6" s="274">
        <v>61</v>
      </c>
      <c r="R6" s="274">
        <v>99</v>
      </c>
      <c r="S6" s="274">
        <v>187</v>
      </c>
      <c r="T6" s="274">
        <v>131</v>
      </c>
      <c r="U6" s="274">
        <v>85</v>
      </c>
      <c r="V6" s="274">
        <v>64</v>
      </c>
      <c r="W6" s="461">
        <f>AB6-U6-V6</f>
        <v>15</v>
      </c>
      <c r="X6" s="274">
        <f t="shared" si="0"/>
        <v>-76.5625</v>
      </c>
      <c r="Y6" s="274">
        <f t="shared" si="1"/>
        <v>-91.97860962566845</v>
      </c>
      <c r="Z6" s="274"/>
      <c r="AA6" s="274">
        <v>347</v>
      </c>
      <c r="AB6" s="461">
        <v>164</v>
      </c>
      <c r="AC6" s="17">
        <f aca="true" t="shared" si="2" ref="AC6:AC12">IF(AND(AB6=0,AA6=0),0,IF(OR(AND(AB6&gt;0,AA6&lt;=0),AND(AB6&lt;0,AA6&gt;=0)),"nm",IF(AND(AB6&lt;0,AA6&lt;0),IF(-(AB6/AA6-1)*100&lt;-100,"(&gt;100)",-(AB6/AA6-1)*100),IF((AB6/AA6-1)*100&gt;100,"&gt;100",(AB6/AA6-1)*100))))</f>
        <v>-52.73775216138328</v>
      </c>
    </row>
    <row r="7" spans="2:29" s="18" customFormat="1" ht="15">
      <c r="B7" s="31" t="s">
        <v>189</v>
      </c>
      <c r="C7" s="89"/>
      <c r="D7" s="17">
        <v>419</v>
      </c>
      <c r="E7" s="17">
        <v>1113</v>
      </c>
      <c r="F7" s="17">
        <v>614</v>
      </c>
      <c r="G7" s="17">
        <v>194</v>
      </c>
      <c r="H7" s="17"/>
      <c r="I7" s="17">
        <v>225</v>
      </c>
      <c r="J7" s="17">
        <v>272</v>
      </c>
      <c r="K7" s="17">
        <v>229</v>
      </c>
      <c r="L7" s="17">
        <v>387</v>
      </c>
      <c r="M7" s="17">
        <v>324</v>
      </c>
      <c r="N7" s="17">
        <v>68</v>
      </c>
      <c r="O7" s="17">
        <v>125</v>
      </c>
      <c r="P7" s="17">
        <v>97</v>
      </c>
      <c r="Q7" s="274">
        <v>34</v>
      </c>
      <c r="R7" s="274">
        <v>27</v>
      </c>
      <c r="S7" s="274">
        <v>41</v>
      </c>
      <c r="T7" s="274">
        <v>92</v>
      </c>
      <c r="U7" s="274">
        <v>43</v>
      </c>
      <c r="V7" s="274">
        <v>40</v>
      </c>
      <c r="W7" s="461">
        <f>SUM(W8:W12)</f>
        <v>36</v>
      </c>
      <c r="X7" s="274">
        <f t="shared" si="0"/>
        <v>-9.999999999999998</v>
      </c>
      <c r="Y7" s="274">
        <f t="shared" si="1"/>
        <v>-12.195121951219512</v>
      </c>
      <c r="Z7" s="274"/>
      <c r="AA7" s="274">
        <v>102</v>
      </c>
      <c r="AB7" s="461">
        <f>SUM(AB8:AB12)</f>
        <v>119</v>
      </c>
      <c r="AC7" s="17">
        <f t="shared" si="2"/>
        <v>16.666666666666675</v>
      </c>
    </row>
    <row r="8" spans="2:29" ht="14.25">
      <c r="B8" s="36"/>
      <c r="C8" s="90" t="s">
        <v>51</v>
      </c>
      <c r="D8" s="268" t="s">
        <v>239</v>
      </c>
      <c r="E8" s="75">
        <v>149</v>
      </c>
      <c r="F8" s="75">
        <v>18</v>
      </c>
      <c r="G8" s="75">
        <v>40</v>
      </c>
      <c r="I8" s="75">
        <v>30</v>
      </c>
      <c r="J8" s="75">
        <v>74</v>
      </c>
      <c r="K8" s="75">
        <v>37</v>
      </c>
      <c r="L8" s="75">
        <v>8</v>
      </c>
      <c r="M8" s="75">
        <v>10</v>
      </c>
      <c r="N8" s="75">
        <v>1</v>
      </c>
      <c r="O8" s="75">
        <v>-1</v>
      </c>
      <c r="P8" s="75">
        <v>8</v>
      </c>
      <c r="Q8" s="272">
        <v>2</v>
      </c>
      <c r="R8" s="272">
        <v>-10</v>
      </c>
      <c r="S8" s="272">
        <v>-13</v>
      </c>
      <c r="T8" s="272">
        <v>61</v>
      </c>
      <c r="U8" s="272">
        <v>15</v>
      </c>
      <c r="V8" s="272">
        <v>16</v>
      </c>
      <c r="W8" s="317">
        <f aca="true" t="shared" si="3" ref="W8:W13">AB8-U8-V8</f>
        <v>1</v>
      </c>
      <c r="X8" s="272">
        <f t="shared" si="0"/>
        <v>-93.75</v>
      </c>
      <c r="Y8" s="272" t="str">
        <f t="shared" si="1"/>
        <v>nm</v>
      </c>
      <c r="Z8" s="272"/>
      <c r="AA8" s="272">
        <v>-21</v>
      </c>
      <c r="AB8" s="317">
        <v>32</v>
      </c>
      <c r="AC8" s="75" t="str">
        <f t="shared" si="2"/>
        <v>nm</v>
      </c>
    </row>
    <row r="9" spans="2:29" ht="14.25">
      <c r="B9" s="36"/>
      <c r="C9" s="90" t="s">
        <v>52</v>
      </c>
      <c r="D9" s="268" t="s">
        <v>239</v>
      </c>
      <c r="E9" s="75">
        <v>185</v>
      </c>
      <c r="F9" s="75">
        <v>14</v>
      </c>
      <c r="G9" s="75">
        <v>34</v>
      </c>
      <c r="I9" s="75">
        <v>91</v>
      </c>
      <c r="J9" s="75">
        <v>66</v>
      </c>
      <c r="K9" s="75">
        <v>13</v>
      </c>
      <c r="L9" s="75">
        <v>15</v>
      </c>
      <c r="M9" s="75">
        <v>7</v>
      </c>
      <c r="N9" s="75">
        <v>-4</v>
      </c>
      <c r="O9" s="75">
        <v>8</v>
      </c>
      <c r="P9" s="75">
        <v>3</v>
      </c>
      <c r="Q9" s="272">
        <v>3</v>
      </c>
      <c r="R9" s="272">
        <v>8</v>
      </c>
      <c r="S9" s="272">
        <v>13</v>
      </c>
      <c r="T9" s="272">
        <v>10</v>
      </c>
      <c r="U9" s="272">
        <v>1</v>
      </c>
      <c r="V9" s="272">
        <v>6</v>
      </c>
      <c r="W9" s="317">
        <f t="shared" si="3"/>
        <v>6</v>
      </c>
      <c r="X9" s="272">
        <f t="shared" si="0"/>
        <v>0</v>
      </c>
      <c r="Y9" s="272">
        <f t="shared" si="1"/>
        <v>-53.84615384615385</v>
      </c>
      <c r="Z9" s="272"/>
      <c r="AA9" s="272">
        <v>24</v>
      </c>
      <c r="AB9" s="317">
        <v>13</v>
      </c>
      <c r="AC9" s="75">
        <f t="shared" si="2"/>
        <v>-45.833333333333336</v>
      </c>
    </row>
    <row r="10" spans="2:29" ht="14.25">
      <c r="B10" s="36"/>
      <c r="C10" s="90" t="s">
        <v>76</v>
      </c>
      <c r="D10" s="268" t="s">
        <v>239</v>
      </c>
      <c r="E10" s="75">
        <v>54</v>
      </c>
      <c r="F10" s="75">
        <v>25</v>
      </c>
      <c r="G10" s="75">
        <v>-12</v>
      </c>
      <c r="I10" s="75">
        <v>14</v>
      </c>
      <c r="J10" s="75">
        <v>11</v>
      </c>
      <c r="K10" s="75">
        <v>7</v>
      </c>
      <c r="L10" s="75">
        <v>22</v>
      </c>
      <c r="M10" s="75">
        <v>-3</v>
      </c>
      <c r="N10" s="75">
        <v>13</v>
      </c>
      <c r="O10" s="75">
        <v>17</v>
      </c>
      <c r="P10" s="75">
        <v>-2</v>
      </c>
      <c r="Q10" s="272">
        <v>-8</v>
      </c>
      <c r="R10" s="272">
        <v>-6</v>
      </c>
      <c r="S10" s="272">
        <v>1</v>
      </c>
      <c r="T10" s="272">
        <v>1</v>
      </c>
      <c r="U10" s="272">
        <v>-1</v>
      </c>
      <c r="V10" s="272">
        <v>-2</v>
      </c>
      <c r="W10" s="317">
        <f t="shared" si="3"/>
        <v>1</v>
      </c>
      <c r="X10" s="272" t="str">
        <f t="shared" si="0"/>
        <v>nm</v>
      </c>
      <c r="Y10" s="272">
        <f t="shared" si="1"/>
        <v>0</v>
      </c>
      <c r="Z10" s="272"/>
      <c r="AA10" s="272">
        <v>-13</v>
      </c>
      <c r="AB10" s="317">
        <v>-2</v>
      </c>
      <c r="AC10" s="75">
        <f t="shared" si="2"/>
        <v>84.61538461538461</v>
      </c>
    </row>
    <row r="11" spans="2:29" ht="14.25">
      <c r="B11" s="36"/>
      <c r="C11" s="90" t="s">
        <v>77</v>
      </c>
      <c r="D11" s="75" t="s">
        <v>239</v>
      </c>
      <c r="E11" s="75">
        <v>31</v>
      </c>
      <c r="F11" s="75">
        <v>47</v>
      </c>
      <c r="G11" s="75">
        <v>37</v>
      </c>
      <c r="I11" s="75">
        <v>10</v>
      </c>
      <c r="J11" s="75">
        <v>8</v>
      </c>
      <c r="K11" s="75">
        <v>1</v>
      </c>
      <c r="L11" s="75">
        <v>12</v>
      </c>
      <c r="M11" s="75">
        <v>6</v>
      </c>
      <c r="N11" s="75">
        <v>6</v>
      </c>
      <c r="O11" s="75">
        <v>15</v>
      </c>
      <c r="P11" s="75">
        <v>20</v>
      </c>
      <c r="Q11" s="272">
        <v>2</v>
      </c>
      <c r="R11" s="272">
        <v>4</v>
      </c>
      <c r="S11" s="272">
        <v>12</v>
      </c>
      <c r="T11" s="272">
        <v>19</v>
      </c>
      <c r="U11" s="272">
        <v>6</v>
      </c>
      <c r="V11" s="272">
        <v>12</v>
      </c>
      <c r="W11" s="317">
        <f t="shared" si="3"/>
        <v>9</v>
      </c>
      <c r="X11" s="300">
        <f t="shared" si="0"/>
        <v>-25</v>
      </c>
      <c r="Y11" s="272">
        <f t="shared" si="1"/>
        <v>-25</v>
      </c>
      <c r="Z11" s="272"/>
      <c r="AA11" s="272">
        <v>18</v>
      </c>
      <c r="AB11" s="317">
        <v>27</v>
      </c>
      <c r="AC11" s="75">
        <f t="shared" si="2"/>
        <v>50</v>
      </c>
    </row>
    <row r="12" spans="2:29" ht="14.25">
      <c r="B12" s="36"/>
      <c r="C12" s="90" t="s">
        <v>80</v>
      </c>
      <c r="D12" s="268" t="s">
        <v>239</v>
      </c>
      <c r="E12" s="75">
        <v>694</v>
      </c>
      <c r="F12" s="75">
        <v>510</v>
      </c>
      <c r="G12" s="75">
        <v>95</v>
      </c>
      <c r="I12" s="75">
        <v>80</v>
      </c>
      <c r="J12" s="75">
        <v>113</v>
      </c>
      <c r="K12" s="75">
        <v>171</v>
      </c>
      <c r="L12" s="75">
        <v>330</v>
      </c>
      <c r="M12" s="75">
        <v>304</v>
      </c>
      <c r="N12" s="75">
        <v>52</v>
      </c>
      <c r="O12" s="75">
        <v>86</v>
      </c>
      <c r="P12" s="75">
        <v>68</v>
      </c>
      <c r="Q12" s="272">
        <v>35</v>
      </c>
      <c r="R12" s="272">
        <v>31</v>
      </c>
      <c r="S12" s="272">
        <v>28</v>
      </c>
      <c r="T12" s="272">
        <v>1</v>
      </c>
      <c r="U12" s="272">
        <v>22</v>
      </c>
      <c r="V12" s="272">
        <v>8</v>
      </c>
      <c r="W12" s="317">
        <f t="shared" si="3"/>
        <v>19</v>
      </c>
      <c r="X12" s="272" t="str">
        <f t="shared" si="0"/>
        <v>&gt;100</v>
      </c>
      <c r="Y12" s="272">
        <f t="shared" si="1"/>
        <v>-32.14285714285714</v>
      </c>
      <c r="Z12" s="272"/>
      <c r="AA12" s="272">
        <v>94</v>
      </c>
      <c r="AB12" s="317">
        <v>49</v>
      </c>
      <c r="AC12" s="75">
        <f t="shared" si="2"/>
        <v>-47.87234042553191</v>
      </c>
    </row>
    <row r="13" spans="1:29" s="24" customFormat="1" ht="14.25" customHeight="1">
      <c r="A13" s="18"/>
      <c r="B13" s="105" t="s">
        <v>190</v>
      </c>
      <c r="C13" s="105"/>
      <c r="D13" s="17">
        <v>131</v>
      </c>
      <c r="E13" s="17">
        <v>262</v>
      </c>
      <c r="F13" s="17">
        <v>65</v>
      </c>
      <c r="G13" s="17">
        <v>50</v>
      </c>
      <c r="H13" s="17"/>
      <c r="I13" s="17">
        <v>7</v>
      </c>
      <c r="J13" s="17">
        <v>11</v>
      </c>
      <c r="K13" s="17">
        <v>22</v>
      </c>
      <c r="L13" s="17">
        <v>222</v>
      </c>
      <c r="M13" s="17">
        <v>6</v>
      </c>
      <c r="N13" s="17">
        <v>12</v>
      </c>
      <c r="O13" s="17">
        <v>31</v>
      </c>
      <c r="P13" s="17">
        <v>16</v>
      </c>
      <c r="Q13" s="274">
        <v>30</v>
      </c>
      <c r="R13" s="274">
        <v>11</v>
      </c>
      <c r="S13" s="274">
        <v>3</v>
      </c>
      <c r="T13" s="274">
        <v>6</v>
      </c>
      <c r="U13" s="274">
        <v>16</v>
      </c>
      <c r="V13" s="274">
        <v>0</v>
      </c>
      <c r="W13" s="317">
        <f t="shared" si="3"/>
        <v>4</v>
      </c>
      <c r="X13" s="274" t="str">
        <f t="shared" si="0"/>
        <v>nm</v>
      </c>
      <c r="Y13" s="274">
        <f t="shared" si="1"/>
        <v>33.33333333333333</v>
      </c>
      <c r="Z13" s="297"/>
      <c r="AA13" s="274">
        <v>44</v>
      </c>
      <c r="AB13" s="461">
        <v>20</v>
      </c>
      <c r="AC13" s="104">
        <f>IF(AND(AB13=0,AA13=0),0,IF(OR(AND(AB13&gt;0,AA13&lt;=0),AND(AB13&lt;0,AA13&gt;=0)),"nm",IF(AND(AB13&lt;0,AA13&lt;0),IF(-(AB13/AA13-1)*100&lt;-100,"(&gt;100)",-(AB13/AA13-1)*100),IF((AB13/AA13-1)*100&gt;100,"&gt;100",(AB13/AA13-1)*100))))</f>
        <v>-54.54545454545454</v>
      </c>
    </row>
    <row r="14" spans="3:28" ht="14.25">
      <c r="C14" s="22"/>
      <c r="D14" s="75"/>
      <c r="Q14" s="272"/>
      <c r="R14" s="272"/>
      <c r="S14" s="272"/>
      <c r="T14" s="272"/>
      <c r="U14" s="272"/>
      <c r="V14" s="272"/>
      <c r="W14" s="407"/>
      <c r="X14" s="272"/>
      <c r="Y14" s="272"/>
      <c r="Z14" s="272"/>
      <c r="AA14" s="272"/>
      <c r="AB14" s="407"/>
    </row>
    <row r="15" spans="1:28" ht="15">
      <c r="A15" s="88" t="s">
        <v>193</v>
      </c>
      <c r="B15" s="24"/>
      <c r="C15" s="24"/>
      <c r="D15" s="75"/>
      <c r="Q15" s="272"/>
      <c r="R15" s="272"/>
      <c r="S15" s="272"/>
      <c r="T15" s="272"/>
      <c r="U15" s="272"/>
      <c r="V15" s="272"/>
      <c r="W15" s="407"/>
      <c r="AB15" s="407"/>
    </row>
    <row r="16" spans="2:28" ht="14.25">
      <c r="B16" s="58" t="s">
        <v>144</v>
      </c>
      <c r="C16" s="90"/>
      <c r="D16" s="75"/>
      <c r="Q16" s="272"/>
      <c r="R16" s="272"/>
      <c r="S16" s="272"/>
      <c r="T16" s="272"/>
      <c r="U16" s="272"/>
      <c r="V16" s="272"/>
      <c r="W16" s="407"/>
      <c r="AB16" s="407"/>
    </row>
    <row r="17" spans="3:29" ht="14.25">
      <c r="C17" s="90" t="s">
        <v>191</v>
      </c>
      <c r="D17" s="75">
        <v>344</v>
      </c>
      <c r="E17" s="75">
        <v>516</v>
      </c>
      <c r="F17" s="75">
        <v>233</v>
      </c>
      <c r="G17" s="75">
        <v>186</v>
      </c>
      <c r="I17" s="75">
        <v>160</v>
      </c>
      <c r="J17" s="75">
        <v>176</v>
      </c>
      <c r="K17" s="75">
        <v>55</v>
      </c>
      <c r="L17" s="75">
        <v>125</v>
      </c>
      <c r="M17" s="75">
        <v>73</v>
      </c>
      <c r="N17" s="75">
        <v>29</v>
      </c>
      <c r="O17" s="75">
        <v>103</v>
      </c>
      <c r="P17" s="75">
        <v>28</v>
      </c>
      <c r="Q17" s="272">
        <v>20</v>
      </c>
      <c r="R17" s="272">
        <v>44</v>
      </c>
      <c r="S17" s="272">
        <v>39</v>
      </c>
      <c r="T17" s="272">
        <v>83</v>
      </c>
      <c r="U17" s="272">
        <v>31</v>
      </c>
      <c r="V17" s="272">
        <v>36</v>
      </c>
      <c r="W17" s="317">
        <v>25</v>
      </c>
      <c r="X17" s="272">
        <f>IF(AND(W17=0,V17=0),0,IF(OR(AND(W17&gt;0,V17&lt;=0),AND(W17&lt;0,V17&gt;=0)),"nm",IF(AND(W17&lt;0,V17&lt;0),IF(-(W17/V17-1)*100&lt;-100,"(&gt;100)",-(W17/V17-1)*100),IF((W17/V17-1)*100&gt;100,"&gt;100",(W17/V17-1)*100))))</f>
        <v>-30.555555555555557</v>
      </c>
      <c r="Y17" s="272">
        <f>IF(AND(W17=0,S17=0),0,IF(OR(AND(W17&gt;0,S17&lt;=0),AND(W17&lt;0,S17&gt;=0)),"nm",IF(AND(W17&lt;0,S17&lt;0),IF(-(W17/S17-1)*100&lt;-100,"(&gt;100)",-(W17/S17-1)*100),IF((W17/S17-1)*100&gt;100,"&gt;100",(W17/S17-1)*100))))</f>
        <v>-35.89743589743589</v>
      </c>
      <c r="Z17" s="272"/>
      <c r="AA17" s="272">
        <v>103</v>
      </c>
      <c r="AB17" s="317">
        <v>113</v>
      </c>
      <c r="AC17" s="75">
        <f>IF(AND(AB17=0,AA17=0),0,IF(OR(AND(AB17&gt;0,AA17&lt;=0),AND(AB17&lt;0,AA17&gt;=0)),"nm",IF(AND(AB17&lt;0,AA17&lt;0),IF(-(AB17/AA17-1)*100&lt;-100,"(&gt;100)",-(AB17/AA17-1)*100),IF((AB17/AA17-1)*100&gt;100,"&gt;100",(AB17/AA17-1)*100))))</f>
        <v>9.708737864077666</v>
      </c>
    </row>
    <row r="18" spans="3:29" ht="14.25">
      <c r="C18" s="22" t="s">
        <v>192</v>
      </c>
      <c r="D18" s="75">
        <v>265</v>
      </c>
      <c r="E18" s="75">
        <v>874</v>
      </c>
      <c r="F18" s="75">
        <v>632</v>
      </c>
      <c r="G18" s="75">
        <v>243</v>
      </c>
      <c r="I18" s="75">
        <v>111</v>
      </c>
      <c r="J18" s="75">
        <v>153</v>
      </c>
      <c r="K18" s="75">
        <v>265</v>
      </c>
      <c r="L18" s="75">
        <v>345</v>
      </c>
      <c r="M18" s="75">
        <v>311</v>
      </c>
      <c r="N18" s="75">
        <v>104</v>
      </c>
      <c r="O18" s="75">
        <v>89</v>
      </c>
      <c r="P18" s="75">
        <v>128</v>
      </c>
      <c r="Q18" s="272">
        <v>70</v>
      </c>
      <c r="R18" s="272">
        <v>56</v>
      </c>
      <c r="S18" s="272">
        <v>78</v>
      </c>
      <c r="T18" s="272">
        <v>39</v>
      </c>
      <c r="U18" s="272">
        <v>64</v>
      </c>
      <c r="V18" s="272">
        <v>31</v>
      </c>
      <c r="W18" s="317">
        <v>55</v>
      </c>
      <c r="X18" s="272">
        <f>IF(AND(W18=0,V18=0),0,IF(OR(AND(W18&gt;0,V18&lt;=0),AND(W18&lt;0,V18&gt;=0)),"nm",IF(AND(W18&lt;0,V18&lt;0),IF(-(W18/V18-1)*100&lt;-100,"(&gt;100)",-(W18/V18-1)*100),IF((W18/V18-1)*100&gt;100,"&gt;100",(W18/V18-1)*100))))</f>
        <v>77.41935483870968</v>
      </c>
      <c r="Y18" s="272">
        <f>IF(AND(W18=0,S18=0),0,IF(OR(AND(W18&gt;0,S18&lt;=0),AND(W18&lt;0,S18&gt;=0)),"nm",IF(AND(W18&lt;0,S18&lt;0),IF(-(W18/S18-1)*100&lt;-100,"(&gt;100)",-(W18/S18-1)*100),IF((W18/S18-1)*100&gt;100,"&gt;100",(W18/S18-1)*100))))</f>
        <v>-29.487179487179482</v>
      </c>
      <c r="Z18" s="272"/>
      <c r="AA18" s="272">
        <v>204</v>
      </c>
      <c r="AB18" s="317">
        <v>121</v>
      </c>
      <c r="AC18" s="75">
        <f>IF(AND(AB18=0,AA18=0),0,IF(OR(AND(AB18&gt;0,AA18&lt;=0),AND(AB18&lt;0,AA18&gt;=0)),"nm",IF(AND(AB18&lt;0,AA18&lt;0),IF(-(AB18/AA18-1)*100&lt;-100,"(&gt;100)",-(AB18/AA18-1)*100),IF((AB18/AA18-1)*100&gt;100,"&gt;100",(AB18/AA18-1)*100))))</f>
        <v>-40.68627450980392</v>
      </c>
    </row>
    <row r="19" spans="2:28" ht="14.25">
      <c r="B19" s="58" t="s">
        <v>143</v>
      </c>
      <c r="C19" s="22"/>
      <c r="D19" s="75"/>
      <c r="Q19" s="272"/>
      <c r="R19" s="272"/>
      <c r="S19" s="272"/>
      <c r="T19" s="272"/>
      <c r="U19" s="272"/>
      <c r="V19" s="272"/>
      <c r="W19" s="317"/>
      <c r="X19" s="272"/>
      <c r="Y19" s="272"/>
      <c r="Z19" s="272"/>
      <c r="AA19" s="272"/>
      <c r="AB19" s="317"/>
    </row>
    <row r="20" spans="3:29" ht="14.25">
      <c r="C20" s="22" t="s">
        <v>67</v>
      </c>
      <c r="D20" s="75">
        <v>3</v>
      </c>
      <c r="E20" s="75">
        <v>5</v>
      </c>
      <c r="F20" s="75">
        <v>0</v>
      </c>
      <c r="G20" s="75">
        <v>48</v>
      </c>
      <c r="I20" s="267">
        <v>0</v>
      </c>
      <c r="J20" s="267">
        <v>0</v>
      </c>
      <c r="K20" s="268">
        <v>5</v>
      </c>
      <c r="L20" s="267">
        <v>0</v>
      </c>
      <c r="M20" s="267">
        <v>0</v>
      </c>
      <c r="N20" s="267">
        <v>0</v>
      </c>
      <c r="O20" s="267">
        <v>0</v>
      </c>
      <c r="P20" s="267">
        <v>0</v>
      </c>
      <c r="Q20" s="272">
        <v>0</v>
      </c>
      <c r="R20" s="272">
        <v>4</v>
      </c>
      <c r="S20" s="272">
        <v>44</v>
      </c>
      <c r="T20" s="272">
        <v>0</v>
      </c>
      <c r="U20" s="272">
        <v>0</v>
      </c>
      <c r="V20" s="272">
        <v>0</v>
      </c>
      <c r="W20" s="317">
        <v>0</v>
      </c>
      <c r="X20" s="273">
        <f>IF(AND(W20=0,V20=0),0,IF(OR(AND(W20&gt;0,V20&lt;=0),AND(W20&lt;0,V20&gt;=0)),"nm",IF(AND(W20&lt;0,V20&lt;0),IF(-(W20/V20-1)*100&lt;-100,"(&gt;100)",-(W20/V20-1)*100),IF((W20/V20-1)*100&gt;100,"&gt;100",(W20/V20-1)*100))))</f>
        <v>0</v>
      </c>
      <c r="Y20" s="272">
        <f>IF(AND(W20=0,S20=0),0,IF(OR(AND(W20&gt;0,S20&lt;=0),AND(W20&lt;0,S20&gt;=0)),"nm",IF(AND(W20&lt;0,S20&lt;0),IF(-(W20/S20-1)*100&lt;-100,"(&gt;100)",-(W20/S20-1)*100),IF((W20/S20-1)*100&gt;100,"&gt;100",(W20/S20-1)*100))))</f>
        <v>-100</v>
      </c>
      <c r="Z20" s="273"/>
      <c r="AA20" s="273">
        <v>48</v>
      </c>
      <c r="AB20" s="469">
        <v>1</v>
      </c>
      <c r="AC20" s="275">
        <f>IF(AND(AB20=0,AA20=0),0,IF(OR(AND(AB20&gt;0,AA20&lt;=0),AND(AB20&lt;0,AA20&gt;=0)),"nm",IF(AND(AB20&lt;0,AA20&lt;0),IF(-(AB20/AA20-1)*100&lt;-100,"(&gt;100)",-(AB20/AA20-1)*100),IF((AB20/AA20-1)*100&gt;100,"&gt;100",(AB20/AA20-1)*100))))</f>
        <v>-97.91666666666666</v>
      </c>
    </row>
    <row r="21" spans="3:29" ht="14.25">
      <c r="C21" s="22" t="s">
        <v>68</v>
      </c>
      <c r="D21" s="75">
        <v>152</v>
      </c>
      <c r="E21" s="75">
        <v>236</v>
      </c>
      <c r="F21" s="75">
        <v>221</v>
      </c>
      <c r="G21" s="75">
        <v>121</v>
      </c>
      <c r="I21" s="75">
        <v>37</v>
      </c>
      <c r="J21" s="75">
        <v>50</v>
      </c>
      <c r="K21" s="75">
        <v>72</v>
      </c>
      <c r="L21" s="75">
        <v>77</v>
      </c>
      <c r="M21" s="75">
        <v>53</v>
      </c>
      <c r="N21" s="75">
        <v>54</v>
      </c>
      <c r="O21" s="75">
        <v>61</v>
      </c>
      <c r="P21" s="75">
        <v>53</v>
      </c>
      <c r="Q21" s="272">
        <v>43</v>
      </c>
      <c r="R21" s="272">
        <v>38</v>
      </c>
      <c r="S21" s="272">
        <v>20</v>
      </c>
      <c r="T21" s="272">
        <v>20</v>
      </c>
      <c r="U21" s="272">
        <v>45</v>
      </c>
      <c r="V21" s="272">
        <v>16</v>
      </c>
      <c r="W21" s="317">
        <v>28</v>
      </c>
      <c r="X21" s="272">
        <f>IF(AND(W21=0,V21=0),0,IF(OR(AND(W21&gt;0,V21&lt;=0),AND(W21&lt;0,V21&gt;=0)),"nm",IF(AND(W21&lt;0,V21&lt;0),IF(-(W21/V21-1)*100&lt;-100,"(&gt;100)",-(W21/V21-1)*100),IF((W21/V21-1)*100&gt;100,"&gt;100",(W21/V21-1)*100))))</f>
        <v>75</v>
      </c>
      <c r="Y21" s="272">
        <f>IF(AND(W21=0,S21=0),0,IF(OR(AND(W21&gt;0,S21&lt;=0),AND(W21&lt;0,S21&gt;=0)),"nm",IF(AND(W21&lt;0,S21&lt;0),IF(-(W21/S21-1)*100&lt;-100,"(&gt;100)",-(W21/S21-1)*100),IF((W21/S21-1)*100&gt;100,"&gt;100",(W21/S21-1)*100))))</f>
        <v>39.99999999999999</v>
      </c>
      <c r="Z21" s="272"/>
      <c r="AA21" s="272">
        <v>101</v>
      </c>
      <c r="AB21" s="317">
        <v>80</v>
      </c>
      <c r="AC21" s="75">
        <f>IF(AND(AB21=0,AA21=0),0,IF(OR(AND(AB21&gt;0,AA21&lt;=0),AND(AB21&lt;0,AA21&gt;=0)),"nm",IF(AND(AB21&lt;0,AA21&lt;0),IF(-(AB21/AA21-1)*100&lt;-100,"(&gt;100)",-(AB21/AA21-1)*100),IF((AB21/AA21-1)*100&gt;100,"&gt;100",(AB21/AA21-1)*100))))</f>
        <v>-20.79207920792079</v>
      </c>
    </row>
    <row r="22" spans="3:29" ht="14.25">
      <c r="C22" s="22" t="s">
        <v>69</v>
      </c>
      <c r="D22" s="75">
        <v>35</v>
      </c>
      <c r="E22" s="75">
        <v>36</v>
      </c>
      <c r="F22" s="75">
        <v>30</v>
      </c>
      <c r="G22" s="75">
        <v>66</v>
      </c>
      <c r="I22" s="75">
        <v>9</v>
      </c>
      <c r="J22" s="75">
        <v>7</v>
      </c>
      <c r="K22" s="75">
        <v>14</v>
      </c>
      <c r="L22" s="75">
        <v>6</v>
      </c>
      <c r="M22" s="75">
        <v>7</v>
      </c>
      <c r="N22" s="75">
        <v>11</v>
      </c>
      <c r="O22" s="75">
        <v>6</v>
      </c>
      <c r="P22" s="75">
        <v>6</v>
      </c>
      <c r="Q22" s="272">
        <v>13</v>
      </c>
      <c r="R22" s="272">
        <v>31</v>
      </c>
      <c r="S22" s="272">
        <v>12</v>
      </c>
      <c r="T22" s="272">
        <v>10</v>
      </c>
      <c r="U22" s="272">
        <v>7</v>
      </c>
      <c r="V22" s="272">
        <v>11</v>
      </c>
      <c r="W22" s="317">
        <v>16</v>
      </c>
      <c r="X22" s="272">
        <f>IF(AND(W22=0,V22=0),0,IF(OR(AND(W22&gt;0,V22&lt;=0),AND(W22&lt;0,V22&gt;=0)),"nm",IF(AND(W22&lt;0,V22&lt;0),IF(-(W22/V22-1)*100&lt;-100,"(&gt;100)",-(W22/V22-1)*100),IF((W22/V22-1)*100&gt;100,"&gt;100",(W22/V22-1)*100))))</f>
        <v>45.45454545454546</v>
      </c>
      <c r="Y22" s="272">
        <f>IF(AND(W22=0,S22=0),0,IF(OR(AND(W22&gt;0,S22&lt;=0),AND(W22&lt;0,S22&gt;=0)),"nm",IF(AND(W22&lt;0,S22&lt;0),IF(-(W22/S22-1)*100&lt;-100,"(&gt;100)",-(W22/S22-1)*100),IF((W22/S22-1)*100&gt;100,"&gt;100",(W22/S22-1)*100))))</f>
        <v>33.33333333333333</v>
      </c>
      <c r="Z22" s="272"/>
      <c r="AA22" s="272">
        <v>56</v>
      </c>
      <c r="AB22" s="317">
        <v>34</v>
      </c>
      <c r="AC22" s="75">
        <f>IF(AND(AB22=0,AA22=0),0,IF(OR(AND(AB22&gt;0,AA22&lt;=0),AND(AB22&lt;0,AA22&gt;=0)),"nm",IF(AND(AB22&lt;0,AA22&lt;0),IF(-(AB22/AA22-1)*100&lt;-100,"(&gt;100)",-(AB22/AA22-1)*100),IF((AB22/AA22-1)*100&gt;100,"&gt;100",(AB22/AA22-1)*100))))</f>
        <v>-39.28571428571429</v>
      </c>
    </row>
    <row r="23" spans="2:29" s="18" customFormat="1" ht="15">
      <c r="B23" s="18" t="s">
        <v>189</v>
      </c>
      <c r="D23" s="17">
        <f>D17+D18-D20-D21-D22</f>
        <v>419</v>
      </c>
      <c r="E23" s="17">
        <f>E17+E18-E20-E21-E22</f>
        <v>1113</v>
      </c>
      <c r="F23" s="17">
        <v>614</v>
      </c>
      <c r="G23" s="17">
        <v>194</v>
      </c>
      <c r="H23" s="17"/>
      <c r="I23" s="17">
        <v>225</v>
      </c>
      <c r="J23" s="17">
        <f>J17+J18-J20-J21-J22</f>
        <v>272</v>
      </c>
      <c r="K23" s="17">
        <v>229</v>
      </c>
      <c r="L23" s="17">
        <v>387</v>
      </c>
      <c r="M23" s="17">
        <v>324</v>
      </c>
      <c r="N23" s="17">
        <v>68</v>
      </c>
      <c r="O23" s="17">
        <v>125</v>
      </c>
      <c r="P23" s="17">
        <v>97</v>
      </c>
      <c r="Q23" s="274">
        <v>34</v>
      </c>
      <c r="R23" s="274">
        <v>27</v>
      </c>
      <c r="S23" s="274">
        <v>41</v>
      </c>
      <c r="T23" s="274">
        <v>92</v>
      </c>
      <c r="U23" s="274">
        <v>43</v>
      </c>
      <c r="V23" s="274">
        <v>40</v>
      </c>
      <c r="W23" s="461">
        <f>W17+W18-W20-W21-W22</f>
        <v>36</v>
      </c>
      <c r="X23" s="274">
        <f>IF(AND(W23=0,V23=0),0,IF(OR(AND(W23&gt;0,V23&lt;=0),AND(W23&lt;0,V23&gt;=0)),"nm",IF(AND(W23&lt;0,V23&lt;0),IF(-(W23/V23-1)*100&lt;-100,"(&gt;100)",-(W23/V23-1)*100),IF((W23/V23-1)*100&gt;100,"&gt;100",(W23/V23-1)*100))))</f>
        <v>-9.999999999999998</v>
      </c>
      <c r="Y23" s="274">
        <f>IF(AND(W23=0,S23=0),0,IF(OR(AND(W23&gt;0,S23&lt;=0),AND(W23&lt;0,S23&gt;=0)),"nm",IF(AND(W23&lt;0,S23&lt;0),IF(-(W23/S23-1)*100&lt;-100,"(&gt;100)",-(W23/S23-1)*100),IF((W23/S23-1)*100&gt;100,"&gt;100",(W23/S23-1)*100))))</f>
        <v>-12.195121951219512</v>
      </c>
      <c r="Z23" s="274"/>
      <c r="AA23" s="331">
        <v>102</v>
      </c>
      <c r="AB23" s="461">
        <f>AB17+AB18-AB20-AB21-AB22</f>
        <v>119</v>
      </c>
      <c r="AC23" s="17">
        <f>IF(AND(AB23=0,AA23=0),0,IF(OR(AND(AB23&gt;0,AA23&lt;=0),AND(AB23&lt;0,AA23&gt;=0)),"nm",IF(AND(AB23&lt;0,AA23&lt;0),IF(-(AB23/AA23-1)*100&lt;-100,"(&gt;100)",-(AB23/AA23-1)*100),IF((AB23/AA23-1)*100&gt;100,"&gt;100",(AB23/AA23-1)*100))))</f>
        <v>16.666666666666675</v>
      </c>
    </row>
    <row r="24" spans="23:28" ht="14.25">
      <c r="W24" s="407"/>
      <c r="AA24" s="173"/>
      <c r="AB24" s="407"/>
    </row>
    <row r="25" spans="23:28" ht="14.25">
      <c r="W25" s="407"/>
      <c r="AA25" s="462"/>
      <c r="AB25" s="143"/>
    </row>
    <row r="26" spans="23:28" ht="14.25">
      <c r="W26" s="407"/>
      <c r="AB26" s="407"/>
    </row>
    <row r="27" spans="23:28" ht="14.25">
      <c r="W27" s="407"/>
      <c r="AB27" s="407"/>
    </row>
    <row r="28" spans="23:28" ht="14.25">
      <c r="W28" s="407"/>
      <c r="AB28" s="407"/>
    </row>
    <row r="29" ht="14.25">
      <c r="AB29" s="407"/>
    </row>
    <row r="30" ht="14.25">
      <c r="AB30" s="407"/>
    </row>
    <row r="31" ht="14.25">
      <c r="AB31" s="407"/>
    </row>
    <row r="32" ht="14.25">
      <c r="AB32" s="407"/>
    </row>
    <row r="33" ht="14.25">
      <c r="AB33" s="407"/>
    </row>
    <row r="34" ht="14.25">
      <c r="AB34" s="407"/>
    </row>
    <row r="35" ht="14.25">
      <c r="AB35" s="407"/>
    </row>
    <row r="36" ht="14.25">
      <c r="AB36" s="407"/>
    </row>
    <row r="37" ht="14.25">
      <c r="AB37" s="407"/>
    </row>
    <row r="38" ht="14.25">
      <c r="AB38" s="407"/>
    </row>
    <row r="39" ht="14.25">
      <c r="AB39" s="407"/>
    </row>
    <row r="40" ht="14.25">
      <c r="AB40" s="407"/>
    </row>
    <row r="41" ht="14.25">
      <c r="AB41" s="407"/>
    </row>
    <row r="42" ht="14.25">
      <c r="AB42" s="407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.5" top="1" bottom="1" header="0.5" footer="0.5"/>
  <pageSetup fitToHeight="1" fitToWidth="1" horizontalDpi="600" verticalDpi="600" orientation="landscape" paperSize="9" r:id="rId1"/>
  <headerFooter alignWithMargins="0">
    <oddFooter>&amp;L&amp;D\&amp;T&amp;R&amp;F\&amp;A</oddFooter>
  </headerFooter>
  <ignoredErrors>
    <ignoredError sqref="W7" formula="1"/>
    <ignoredError sqref="AB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G39"/>
  <sheetViews>
    <sheetView zoomScale="80" zoomScaleNormal="80" zoomScalePageLayoutView="0" workbookViewId="0" topLeftCell="A1">
      <selection activeCell="R1" sqref="R1:R16384"/>
    </sheetView>
  </sheetViews>
  <sheetFormatPr defaultColWidth="9.140625" defaultRowHeight="12.75" outlineLevelCol="1"/>
  <cols>
    <col min="1" max="1" width="2.7109375" style="22" customWidth="1"/>
    <col min="2" max="2" width="2.28125" style="22" customWidth="1"/>
    <col min="3" max="3" width="39.7109375" style="10" customWidth="1"/>
    <col min="4" max="4" width="11.8515625" style="76" hidden="1" customWidth="1" outlineLevel="1"/>
    <col min="5" max="7" width="11.8515625" style="75" hidden="1" customWidth="1" outlineLevel="1"/>
    <col min="8" max="8" width="2.57421875" style="75" hidden="1" customWidth="1" outlineLevel="1"/>
    <col min="9" max="16" width="11.140625" style="75" hidden="1" customWidth="1" outlineLevel="1"/>
    <col min="17" max="18" width="11.140625" style="75" hidden="1" customWidth="1" outlineLevel="1" collapsed="1"/>
    <col min="19" max="19" width="11.140625" style="75" customWidth="1" collapsed="1"/>
    <col min="20" max="22" width="11.140625" style="75" customWidth="1"/>
    <col min="23" max="23" width="10.140625" style="119" customWidth="1"/>
    <col min="24" max="24" width="8.421875" style="75" customWidth="1"/>
    <col min="25" max="25" width="8.00390625" style="75" customWidth="1"/>
    <col min="26" max="26" width="3.7109375" style="21" customWidth="1"/>
    <col min="27" max="27" width="9.8515625" style="75" customWidth="1"/>
    <col min="28" max="28" width="9.8515625" style="119" customWidth="1"/>
    <col min="29" max="29" width="9.28125" style="75" customWidth="1"/>
    <col min="30" max="16384" width="9.140625" style="22" customWidth="1"/>
  </cols>
  <sheetData>
    <row r="1" spans="1:29" s="42" customFormat="1" ht="20.25">
      <c r="A1" s="41" t="s">
        <v>17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277"/>
      <c r="X1" s="124"/>
      <c r="Y1" s="124"/>
      <c r="Z1" s="43"/>
      <c r="AA1" s="124"/>
      <c r="AB1" s="277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6.75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25"/>
      <c r="X3" s="17"/>
      <c r="Y3" s="17"/>
      <c r="AA3" s="17"/>
      <c r="AB3" s="125"/>
      <c r="AC3" s="17"/>
    </row>
    <row r="4" spans="1:29" s="24" customFormat="1" ht="15">
      <c r="A4" s="40" t="s">
        <v>223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408"/>
      <c r="X4" s="17"/>
      <c r="Y4" s="17"/>
      <c r="AA4" s="17"/>
      <c r="AB4" s="125"/>
      <c r="AC4" s="17"/>
    </row>
    <row r="5" spans="1:29" s="18" customFormat="1" ht="15">
      <c r="A5" s="31" t="s">
        <v>221</v>
      </c>
      <c r="D5" s="17">
        <v>128365</v>
      </c>
      <c r="E5" s="17">
        <v>133420</v>
      </c>
      <c r="F5" s="17">
        <v>154722</v>
      </c>
      <c r="G5" s="17">
        <v>197827</v>
      </c>
      <c r="H5" s="17"/>
      <c r="I5" s="17">
        <v>132784</v>
      </c>
      <c r="J5" s="17">
        <v>130406</v>
      </c>
      <c r="K5" s="17">
        <v>130863</v>
      </c>
      <c r="L5" s="17">
        <v>133420</v>
      </c>
      <c r="M5" s="17">
        <v>136995</v>
      </c>
      <c r="N5" s="17">
        <v>149148</v>
      </c>
      <c r="O5" s="17">
        <v>150534</v>
      </c>
      <c r="P5" s="17">
        <v>154722</v>
      </c>
      <c r="Q5" s="17">
        <v>160101</v>
      </c>
      <c r="R5" s="17">
        <v>171457</v>
      </c>
      <c r="S5" s="17">
        <v>188536</v>
      </c>
      <c r="T5" s="17">
        <v>197827</v>
      </c>
      <c r="U5" s="17">
        <v>200745</v>
      </c>
      <c r="V5" s="17">
        <v>208455</v>
      </c>
      <c r="W5" s="125">
        <f>AB5</f>
        <v>205735</v>
      </c>
      <c r="X5" s="17">
        <f>IF(AND(W5=0,V5=0),0,IF(OR(AND(W5&gt;0,V5&lt;=0),AND(W5&lt;0,V5&gt;=0)),"nm",IF(AND(W5&lt;0,V5&lt;0),IF(-(W5/V5-1)*100&lt;-100,"(&gt;100)",-(W5/V5-1)*100),IF((W5/V5-1)*100&gt;100,"&gt;100",(W5/V5-1)*100))))</f>
        <v>-1.304837974622819</v>
      </c>
      <c r="Y5" s="17">
        <f>IF(AND(W5=0,S5=0),0,IF(OR(AND(W5&gt;0,S5&lt;=0),AND(W5&lt;0,S5&gt;=0)),"nm",IF(AND(W5&lt;0,S5&lt;0),IF(-(W5/S5-1)*100&lt;-100,"(&gt;100)",-(W5/S5-1)*100),IF((W5/S5-1)*100&gt;100,"&gt;100",(W5/S5-1)*100))))</f>
        <v>9.122395722832778</v>
      </c>
      <c r="Z5" s="15"/>
      <c r="AA5" s="17">
        <v>188536</v>
      </c>
      <c r="AB5" s="125">
        <v>205735</v>
      </c>
      <c r="AC5" s="17">
        <f>IF(AND(AB5=0,AA5=0),0,IF(OR(AND(AB5&gt;0,AA5&lt;=0),AND(AB5&lt;0,AA5&gt;=0)),"nm",IF(AND(AB5&lt;0,AA5&lt;0),IF(-(AB5/AA5-1)*100&lt;-100,"(&gt;100)",-(AB5/AA5-1)*100),IF((AB5/AA5-1)*100&gt;100,"&gt;100",(AB5/AA5-1)*100))))</f>
        <v>9.122395722832778</v>
      </c>
    </row>
    <row r="6" spans="1:29" s="18" customFormat="1" ht="15">
      <c r="A6" s="91" t="s">
        <v>97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25"/>
      <c r="X6" s="17"/>
      <c r="Y6" s="17"/>
      <c r="Z6" s="15"/>
      <c r="AA6" s="17"/>
      <c r="AB6" s="125"/>
      <c r="AC6" s="17"/>
    </row>
    <row r="7" spans="1:33" ht="15">
      <c r="A7" s="36"/>
      <c r="B7" s="36" t="s">
        <v>199</v>
      </c>
      <c r="C7" s="22"/>
      <c r="D7" s="75">
        <v>868</v>
      </c>
      <c r="E7" s="75">
        <v>1512</v>
      </c>
      <c r="F7" s="75">
        <v>1152</v>
      </c>
      <c r="G7" s="75">
        <v>1188</v>
      </c>
      <c r="I7" s="75">
        <v>1051</v>
      </c>
      <c r="J7" s="75">
        <v>1090</v>
      </c>
      <c r="K7" s="75">
        <v>1214</v>
      </c>
      <c r="L7" s="75">
        <v>1512</v>
      </c>
      <c r="M7" s="75">
        <v>1748</v>
      </c>
      <c r="N7" s="75">
        <v>1645</v>
      </c>
      <c r="O7" s="75">
        <v>1300</v>
      </c>
      <c r="P7" s="75">
        <v>1152</v>
      </c>
      <c r="Q7" s="75">
        <v>1107</v>
      </c>
      <c r="R7" s="75">
        <v>1123</v>
      </c>
      <c r="S7" s="75">
        <v>1099</v>
      </c>
      <c r="T7" s="75">
        <v>1188</v>
      </c>
      <c r="U7" s="75">
        <v>1176</v>
      </c>
      <c r="V7" s="75">
        <v>1228</v>
      </c>
      <c r="W7" s="119">
        <f>AB7</f>
        <v>1189</v>
      </c>
      <c r="X7" s="75">
        <f>IF(AND(W7=0,V7=0),0,IF(OR(AND(W7&gt;0,V7&lt;=0),AND(W7&lt;0,V7&gt;=0)),"nm",IF(AND(W7&lt;0,V7&lt;0),IF(-(W7/V7-1)*100&lt;-100,"(&gt;100)",-(W7/V7-1)*100),IF((W7/V7-1)*100&gt;100,"&gt;100",(W7/V7-1)*100))))</f>
        <v>-3.175895765472314</v>
      </c>
      <c r="Y7" s="75">
        <f>IF(AND(W7=0,S7=0),0,IF(OR(AND(W7&gt;0,S7&lt;=0),AND(W7&lt;0,S7&gt;=0)),"nm",IF(AND(W7&lt;0,S7&lt;0),IF(-(W7/S7-1)*100&lt;-100,"(&gt;100)",-(W7/S7-1)*100),IF((W7/S7-1)*100&gt;100,"&gt;100",(W7/S7-1)*100))))</f>
        <v>8.189262966333022</v>
      </c>
      <c r="AA7" s="75">
        <v>1099</v>
      </c>
      <c r="AB7" s="119">
        <v>1189</v>
      </c>
      <c r="AC7" s="75">
        <f>IF(AND(AB7=0,AA7=0),0,IF(OR(AND(AB7&gt;0,AA7&lt;=0),AND(AB7&lt;0,AA7&gt;=0)),"nm",IF(AND(AB7&lt;0,AA7&lt;0),IF(-(AB7/AA7-1)*100&lt;-100,"(&gt;100)",-(AB7/AA7-1)*100),IF((AB7/AA7-1)*100&gt;100,"&gt;100",(AB7/AA7-1)*100))))</f>
        <v>8.189262966333022</v>
      </c>
      <c r="AD7" s="18"/>
      <c r="AE7" s="18"/>
      <c r="AF7" s="18"/>
      <c r="AG7" s="18"/>
    </row>
    <row r="8" spans="1:33" ht="15">
      <c r="A8" s="36"/>
      <c r="B8" s="36" t="s">
        <v>200</v>
      </c>
      <c r="C8" s="22"/>
      <c r="D8" s="75">
        <v>1016</v>
      </c>
      <c r="E8" s="75">
        <v>1325</v>
      </c>
      <c r="F8" s="75">
        <v>1476</v>
      </c>
      <c r="G8" s="75">
        <v>1919</v>
      </c>
      <c r="I8" s="75">
        <v>1176</v>
      </c>
      <c r="J8" s="75">
        <v>1346</v>
      </c>
      <c r="K8" s="75">
        <v>1341</v>
      </c>
      <c r="L8" s="75">
        <v>1325</v>
      </c>
      <c r="M8" s="75">
        <v>1339</v>
      </c>
      <c r="N8" s="75">
        <v>1433</v>
      </c>
      <c r="O8" s="75">
        <v>1449</v>
      </c>
      <c r="P8" s="75">
        <v>1476</v>
      </c>
      <c r="Q8" s="75">
        <v>1539</v>
      </c>
      <c r="R8" s="75">
        <v>1628</v>
      </c>
      <c r="S8" s="75">
        <v>1807</v>
      </c>
      <c r="T8" s="75">
        <v>1919</v>
      </c>
      <c r="U8" s="75">
        <v>1979</v>
      </c>
      <c r="V8" s="75">
        <v>2047</v>
      </c>
      <c r="W8" s="119">
        <f>AB8</f>
        <v>2053</v>
      </c>
      <c r="X8" s="75">
        <f>IF(AND(W8=0,V8=0),0,IF(OR(AND(W8&gt;0,V8&lt;=0),AND(W8&lt;0,V8&gt;=0)),"nm",IF(AND(W8&lt;0,V8&lt;0),IF(-(W8/V8-1)*100&lt;-100,"(&gt;100)",-(W8/V8-1)*100),IF((W8/V8-1)*100&gt;100,"&gt;100",(W8/V8-1)*100))))</f>
        <v>0.2931118710307823</v>
      </c>
      <c r="Y8" s="75">
        <f>IF(AND(W8=0,S8=0),0,IF(OR(AND(W8&gt;0,S8&lt;=0),AND(W8&lt;0,S8&gt;=0)),"nm",IF(AND(W8&lt;0,S8&lt;0),IF(-(W8/S8-1)*100&lt;-100,"(&gt;100)",-(W8/S8-1)*100),IF((W8/S8-1)*100&gt;100,"&gt;100",(W8/S8-1)*100))))</f>
        <v>13.613724405091322</v>
      </c>
      <c r="AA8" s="75">
        <v>1807</v>
      </c>
      <c r="AB8" s="119">
        <v>2053</v>
      </c>
      <c r="AC8" s="75">
        <f>IF(AND(AB8=0,AA8=0),0,IF(OR(AND(AB8&gt;0,AA8&lt;=0),AND(AB8&lt;0,AA8&gt;=0)),"nm",IF(AND(AB8&lt;0,AA8&lt;0),IF(-(AB8/AA8-1)*100&lt;-100,"(&gt;100)",-(AB8/AA8-1)*100),IF((AB8/AA8-1)*100&gt;100,"&gt;100",(AB8/AA8-1)*100))))</f>
        <v>13.613724405091322</v>
      </c>
      <c r="AD8" s="18"/>
      <c r="AE8" s="18"/>
      <c r="AF8" s="18"/>
      <c r="AG8" s="18"/>
    </row>
    <row r="9" spans="1:29" s="18" customFormat="1" ht="15">
      <c r="A9" s="31" t="s">
        <v>222</v>
      </c>
      <c r="B9" s="31"/>
      <c r="D9" s="17">
        <v>126481</v>
      </c>
      <c r="E9" s="17">
        <v>130583</v>
      </c>
      <c r="F9" s="17">
        <v>152094</v>
      </c>
      <c r="G9" s="17">
        <v>194720</v>
      </c>
      <c r="H9" s="17"/>
      <c r="I9" s="17">
        <v>130557</v>
      </c>
      <c r="J9" s="17">
        <v>127970</v>
      </c>
      <c r="K9" s="17">
        <v>128308</v>
      </c>
      <c r="L9" s="17">
        <v>130583</v>
      </c>
      <c r="M9" s="17">
        <v>133908</v>
      </c>
      <c r="N9" s="17">
        <v>146070</v>
      </c>
      <c r="O9" s="17">
        <v>147785</v>
      </c>
      <c r="P9" s="17">
        <v>152094</v>
      </c>
      <c r="Q9" s="164">
        <v>157455</v>
      </c>
      <c r="R9" s="164">
        <v>168706</v>
      </c>
      <c r="S9" s="164">
        <v>185630</v>
      </c>
      <c r="T9" s="164">
        <v>194720</v>
      </c>
      <c r="U9" s="164">
        <v>197590</v>
      </c>
      <c r="V9" s="164">
        <v>205180</v>
      </c>
      <c r="W9" s="433">
        <f>AB9</f>
        <v>202493</v>
      </c>
      <c r="X9" s="164">
        <f>IF(AND(W9=0,V9=0),0,IF(OR(AND(W9&gt;0,V9&lt;=0),AND(W9&lt;0,V9&gt;=0)),"nm",IF(AND(W9&lt;0,V9&lt;0),IF(-(W9/V9-1)*100&lt;-100,"(&gt;100)",-(W9/V9-1)*100),IF((W9/V9-1)*100&gt;100,"&gt;100",(W9/V9-1)*100))))</f>
        <v>-1.3095818305877804</v>
      </c>
      <c r="Y9" s="164">
        <f>IF(AND(W9=0,S9=0),0,IF(OR(AND(W9&gt;0,S9&lt;=0),AND(W9&lt;0,S9&gt;=0)),"nm",IF(AND(W9&lt;0,S9&lt;0),IF(-(W9/S9-1)*100&lt;-100,"(&gt;100)",-(W9/S9-1)*100),IF((W9/S9-1)*100&gt;100,"&gt;100",(W9/S9-1)*100))))</f>
        <v>9.084199752195232</v>
      </c>
      <c r="Z9" s="337"/>
      <c r="AA9" s="164">
        <v>185630</v>
      </c>
      <c r="AB9" s="433">
        <v>202493</v>
      </c>
      <c r="AC9" s="17">
        <f>IF(AND(AB9=0,AA9=0),0,IF(OR(AND(AB9&gt;0,AA9&lt;=0),AND(AB9&lt;0,AA9&gt;=0)),"nm",IF(AND(AB9&lt;0,AA9&lt;0),IF(-(AB9/AA9-1)*100&lt;-100,"(&gt;100)",-(AB9/AA9-1)*100),IF((AB9/AA9-1)*100&gt;100,"&gt;100",(AB9/AA9-1)*100))))</f>
        <v>9.084199752195232</v>
      </c>
    </row>
    <row r="10" spans="2:33" ht="15">
      <c r="B10" s="31"/>
      <c r="C10" s="33"/>
      <c r="D10" s="75"/>
      <c r="Q10" s="121"/>
      <c r="R10" s="121"/>
      <c r="S10" s="121"/>
      <c r="T10" s="121"/>
      <c r="U10" s="121"/>
      <c r="V10" s="121"/>
      <c r="W10" s="122"/>
      <c r="X10" s="121"/>
      <c r="Y10" s="121"/>
      <c r="Z10" s="19"/>
      <c r="AA10" s="121"/>
      <c r="AB10" s="122"/>
      <c r="AD10" s="18"/>
      <c r="AE10" s="18"/>
      <c r="AF10" s="18"/>
      <c r="AG10" s="18"/>
    </row>
    <row r="11" spans="1:29" s="18" customFormat="1" ht="15">
      <c r="A11" s="18" t="s">
        <v>221</v>
      </c>
      <c r="D11" s="17">
        <v>128365</v>
      </c>
      <c r="E11" s="17">
        <v>133420</v>
      </c>
      <c r="F11" s="17">
        <v>154722</v>
      </c>
      <c r="G11" s="17">
        <v>197827</v>
      </c>
      <c r="H11" s="17"/>
      <c r="I11" s="17">
        <v>132784</v>
      </c>
      <c r="J11" s="17">
        <v>130406</v>
      </c>
      <c r="K11" s="17">
        <v>130863</v>
      </c>
      <c r="L11" s="17">
        <v>133420</v>
      </c>
      <c r="M11" s="17">
        <v>136995</v>
      </c>
      <c r="N11" s="17">
        <v>149148</v>
      </c>
      <c r="O11" s="17">
        <v>150534</v>
      </c>
      <c r="P11" s="17">
        <v>154722</v>
      </c>
      <c r="Q11" s="17">
        <v>160101</v>
      </c>
      <c r="R11" s="17">
        <v>171457</v>
      </c>
      <c r="S11" s="17">
        <v>188536</v>
      </c>
      <c r="T11" s="17">
        <v>197827</v>
      </c>
      <c r="U11" s="17">
        <v>200745</v>
      </c>
      <c r="V11" s="17">
        <v>208455</v>
      </c>
      <c r="W11" s="125">
        <f>AB11</f>
        <v>205735</v>
      </c>
      <c r="X11" s="17">
        <f>IF(AND(W11=0,V11=0),0,IF(OR(AND(W11&gt;0,V11&lt;=0),AND(W11&lt;0,V11&gt;=0)),"nm",IF(AND(W11&lt;0,V11&lt;0),IF(-(W11/V11-1)*100&lt;-100,"(&gt;100)",-(W11/V11-1)*100),IF((W11/V11-1)*100&gt;100,"&gt;100",(W11/V11-1)*100))))</f>
        <v>-1.304837974622819</v>
      </c>
      <c r="Y11" s="17">
        <f>IF(AND(W11=0,S11=0),0,IF(OR(AND(W11&gt;0,S11&lt;=0),AND(W11&lt;0,S11&gt;=0)),"nm",IF(AND(W11&lt;0,S11&lt;0),IF(-(W11/S11-1)*100&lt;-100,"(&gt;100)",-(W11/S11-1)*100),IF((W11/S11-1)*100&gt;100,"&gt;100",(W11/S11-1)*100))))</f>
        <v>9.122395722832778</v>
      </c>
      <c r="Z11" s="15"/>
      <c r="AA11" s="17">
        <v>188536</v>
      </c>
      <c r="AB11" s="125">
        <v>205735</v>
      </c>
      <c r="AC11" s="17">
        <f>IF(AND(AB11=0,AA11=0),0,IF(OR(AND(AB11&gt;0,AA11&lt;=0),AND(AB11&lt;0,AA11&gt;=0)),"nm",IF(AND(AB11&lt;0,AA11&lt;0),IF(-(AB11/AA11-1)*100&lt;-100,"(&gt;100)",-(AB11/AA11-1)*100),IF((AB11/AA11-1)*100&gt;100,"&gt;100",(AB11/AA11-1)*100))))</f>
        <v>9.122395722832778</v>
      </c>
    </row>
    <row r="12" spans="1:33" ht="15">
      <c r="A12" s="91" t="s">
        <v>381</v>
      </c>
      <c r="C12" s="22"/>
      <c r="D12" s="75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AA12" s="164"/>
      <c r="AD12" s="18"/>
      <c r="AE12" s="18"/>
      <c r="AF12" s="18"/>
      <c r="AG12" s="18"/>
    </row>
    <row r="13" spans="2:33" ht="15">
      <c r="B13" s="22" t="s">
        <v>391</v>
      </c>
      <c r="C13" s="22"/>
      <c r="D13" s="75">
        <v>38517</v>
      </c>
      <c r="E13" s="75">
        <v>44162</v>
      </c>
      <c r="F13" s="75">
        <v>50256</v>
      </c>
      <c r="G13" s="75">
        <v>54575</v>
      </c>
      <c r="I13" s="75">
        <v>40047</v>
      </c>
      <c r="J13" s="75">
        <v>40175</v>
      </c>
      <c r="K13" s="75">
        <v>41690</v>
      </c>
      <c r="L13" s="75">
        <v>44162</v>
      </c>
      <c r="M13" s="75">
        <v>46117</v>
      </c>
      <c r="N13" s="75">
        <v>48386</v>
      </c>
      <c r="O13" s="75">
        <v>49108</v>
      </c>
      <c r="P13" s="75">
        <v>50256</v>
      </c>
      <c r="Q13" s="121">
        <v>51083</v>
      </c>
      <c r="R13" s="121">
        <v>52982</v>
      </c>
      <c r="S13" s="121">
        <v>53487</v>
      </c>
      <c r="T13" s="121">
        <v>54575</v>
      </c>
      <c r="U13" s="121">
        <v>56192</v>
      </c>
      <c r="V13" s="121">
        <v>58692</v>
      </c>
      <c r="W13" s="119">
        <f>AB13</f>
        <v>60122</v>
      </c>
      <c r="X13" s="121">
        <f>IF(AND(W13=0,V13=0),0,IF(OR(AND(W13&gt;0,V13&lt;=0),AND(W13&lt;0,V13&gt;=0)),"nm",IF(AND(W13&lt;0,V13&lt;0),IF(-(W13/V13-1)*100&lt;-100,"(&gt;100)",-(W13/V13-1)*100),IF((W13/V13-1)*100&gt;100,"&gt;100",(W13/V13-1)*100))))</f>
        <v>2.436447897498817</v>
      </c>
      <c r="Y13" s="121">
        <f>IF(AND(W13=0,S13=0),0,IF(OR(AND(W13&gt;0,S13&lt;=0),AND(W13&lt;0,S13&gt;=0)),"nm",IF(AND(W13&lt;0,S13&lt;0),IF(-(W13/S13-1)*100&lt;-100,"(&gt;100)",-(W13/S13-1)*100),IF((W13/S13-1)*100&gt;100,"&gt;100",(W13/S13-1)*100))))</f>
        <v>12.404883429618408</v>
      </c>
      <c r="Z13" s="19"/>
      <c r="AA13" s="121">
        <v>53487</v>
      </c>
      <c r="AB13" s="119">
        <v>60122</v>
      </c>
      <c r="AC13" s="75">
        <f>IF(AND(AB13=0,AA13=0),0,IF(OR(AND(AB13&gt;0,AA13&lt;=0),AND(AB13&lt;0,AA13&gt;=0)),"nm",IF(AND(AB13&lt;0,AA13&lt;0),IF(-(AB13/AA13-1)*100&lt;-100,"(&gt;100)",-(AB13/AA13-1)*100),IF((AB13/AA13-1)*100&gt;100,"&gt;100",(AB13/AA13-1)*100))))</f>
        <v>12.404883429618408</v>
      </c>
      <c r="AD13" s="18"/>
      <c r="AE13" s="18"/>
      <c r="AF13" s="18"/>
      <c r="AG13" s="18"/>
    </row>
    <row r="14" spans="2:33" ht="15">
      <c r="B14" s="22" t="s">
        <v>336</v>
      </c>
      <c r="C14" s="36"/>
      <c r="D14" s="75">
        <v>88255</v>
      </c>
      <c r="E14" s="75">
        <v>88503</v>
      </c>
      <c r="F14" s="75">
        <v>103219</v>
      </c>
      <c r="G14" s="75">
        <v>141084</v>
      </c>
      <c r="I14" s="75">
        <v>91974</v>
      </c>
      <c r="J14" s="75">
        <v>89542</v>
      </c>
      <c r="K14" s="75">
        <v>88563</v>
      </c>
      <c r="L14" s="75">
        <v>88503</v>
      </c>
      <c r="M14" s="75">
        <v>90586</v>
      </c>
      <c r="N14" s="75">
        <v>100427</v>
      </c>
      <c r="O14" s="75">
        <v>100214</v>
      </c>
      <c r="P14" s="75">
        <v>103219</v>
      </c>
      <c r="Q14" s="121">
        <v>107637</v>
      </c>
      <c r="R14" s="121">
        <v>116714</v>
      </c>
      <c r="S14" s="121">
        <v>132932</v>
      </c>
      <c r="T14" s="121">
        <v>141084</v>
      </c>
      <c r="U14" s="121">
        <v>142986</v>
      </c>
      <c r="V14" s="121">
        <v>148306</v>
      </c>
      <c r="W14" s="119">
        <f>AB14</f>
        <v>143699</v>
      </c>
      <c r="X14" s="121">
        <f>IF(AND(W14=0,V14=0),0,IF(OR(AND(W14&gt;0,V14&lt;=0),AND(W14&lt;0,V14&gt;=0)),"nm",IF(AND(W14&lt;0,V14&lt;0),IF(-(W14/V14-1)*100&lt;-100,"(&gt;100)",-(W14/V14-1)*100),IF((W14/V14-1)*100&gt;100,"&gt;100",(W14/V14-1)*100))))</f>
        <v>-3.1064151146952934</v>
      </c>
      <c r="Y14" s="121">
        <f>IF(AND(W14=0,S14=0),0,IF(OR(AND(W14&gt;0,S14&lt;=0),AND(W14&lt;0,S14&gt;=0)),"nm",IF(AND(W14&lt;0,S14&lt;0),IF(-(W14/S14-1)*100&lt;-100,"(&gt;100)",-(W14/S14-1)*100),IF((W14/S14-1)*100&gt;100,"&gt;100",(W14/S14-1)*100))))</f>
        <v>8.099629885956737</v>
      </c>
      <c r="Z14" s="19"/>
      <c r="AA14" s="121">
        <v>132932</v>
      </c>
      <c r="AB14" s="119">
        <v>143699</v>
      </c>
      <c r="AC14" s="75">
        <f>IF(AND(AB14=0,AA14=0),0,IF(OR(AND(AB14&gt;0,AA14&lt;=0),AND(AB14&lt;0,AA14&gt;=0)),"nm",IF(AND(AB14&lt;0,AA14&lt;0),IF(-(AB14/AA14-1)*100&lt;-100,"(&gt;100)",-(AB14/AA14-1)*100),IF((AB14/AA14-1)*100&gt;100,"&gt;100",(AB14/AA14-1)*100))))</f>
        <v>8.099629885956737</v>
      </c>
      <c r="AD14" s="18"/>
      <c r="AE14" s="18"/>
      <c r="AF14" s="18"/>
      <c r="AG14" s="18"/>
    </row>
    <row r="15" spans="2:33" ht="15">
      <c r="B15" s="22" t="s">
        <v>38</v>
      </c>
      <c r="C15" s="36"/>
      <c r="D15" s="75">
        <v>1593</v>
      </c>
      <c r="E15" s="75">
        <v>755</v>
      </c>
      <c r="F15" s="75">
        <v>1247</v>
      </c>
      <c r="G15" s="75">
        <v>2168</v>
      </c>
      <c r="I15" s="75">
        <v>763</v>
      </c>
      <c r="J15" s="75">
        <v>689</v>
      </c>
      <c r="K15" s="75">
        <v>610</v>
      </c>
      <c r="L15" s="75">
        <v>755</v>
      </c>
      <c r="M15" s="75">
        <v>292</v>
      </c>
      <c r="N15" s="75">
        <v>335</v>
      </c>
      <c r="O15" s="75">
        <v>1212</v>
      </c>
      <c r="P15" s="75">
        <v>1247</v>
      </c>
      <c r="Q15" s="121">
        <v>1381</v>
      </c>
      <c r="R15" s="121">
        <v>1761</v>
      </c>
      <c r="S15" s="121">
        <v>2117</v>
      </c>
      <c r="T15" s="121">
        <v>2168</v>
      </c>
      <c r="U15" s="121">
        <v>1567</v>
      </c>
      <c r="V15" s="121">
        <v>1457</v>
      </c>
      <c r="W15" s="119">
        <f>AB15</f>
        <v>1914</v>
      </c>
      <c r="X15" s="121">
        <f>IF(AND(W15=0,V15=0),0,IF(OR(AND(W15&gt;0,V15&lt;=0),AND(W15&lt;0,V15&gt;=0)),"nm",IF(AND(W15&lt;0,V15&lt;0),IF(-(W15/V15-1)*100&lt;-100,"(&gt;100)",-(W15/V15-1)*100),IF((W15/V15-1)*100&gt;100,"&gt;100",(W15/V15-1)*100))))</f>
        <v>31.365820178448867</v>
      </c>
      <c r="Y15" s="121">
        <f>IF(AND(W15=0,S15=0),0,IF(OR(AND(W15&gt;0,S15&lt;=0),AND(W15&lt;0,S15&gt;=0)),"nm",IF(AND(W15&lt;0,S15&lt;0),IF(-(W15/S15-1)*100&lt;-100,"(&gt;100)",-(W15/S15-1)*100),IF((W15/S15-1)*100&gt;100,"&gt;100",(W15/S15-1)*100))))</f>
        <v>-9.589041095890416</v>
      </c>
      <c r="Z15" s="19"/>
      <c r="AA15" s="121">
        <v>2117</v>
      </c>
      <c r="AB15" s="119">
        <v>1914</v>
      </c>
      <c r="AC15" s="75">
        <f>IF(AND(AB15=0,AA15=0),0,IF(OR(AND(AB15&gt;0,AA15&lt;=0),AND(AB15&lt;0,AA15&gt;=0)),"nm",IF(AND(AB15&lt;0,AA15&lt;0),IF(-(AB15/AA15-1)*100&lt;-100,"(&gt;100)",-(AB15/AA15-1)*100),IF((AB15/AA15-1)*100&gt;100,"&gt;100",(AB15/AA15-1)*100))))</f>
        <v>-9.589041095890416</v>
      </c>
      <c r="AD15" s="18"/>
      <c r="AE15" s="18"/>
      <c r="AF15" s="18"/>
      <c r="AG15" s="18"/>
    </row>
    <row r="16" spans="1:33" s="24" customFormat="1" ht="17.25" customHeight="1">
      <c r="A16" s="58" t="s">
        <v>382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408"/>
      <c r="X16" s="17"/>
      <c r="Y16" s="17"/>
      <c r="AA16" s="17"/>
      <c r="AB16" s="408"/>
      <c r="AC16" s="17"/>
      <c r="AD16" s="18"/>
      <c r="AE16" s="18"/>
      <c r="AF16" s="18"/>
      <c r="AG16" s="18"/>
    </row>
    <row r="17" spans="2:33" ht="15">
      <c r="B17" s="22" t="s">
        <v>51</v>
      </c>
      <c r="C17" s="22"/>
      <c r="D17" s="75">
        <v>59789</v>
      </c>
      <c r="E17" s="75">
        <v>61713</v>
      </c>
      <c r="F17" s="75">
        <v>74595</v>
      </c>
      <c r="G17" s="75">
        <v>89427</v>
      </c>
      <c r="I17" s="75">
        <v>62520</v>
      </c>
      <c r="J17" s="75">
        <v>61064</v>
      </c>
      <c r="K17" s="75">
        <v>61291</v>
      </c>
      <c r="L17" s="75">
        <v>61713</v>
      </c>
      <c r="M17" s="75">
        <v>64184</v>
      </c>
      <c r="N17" s="75">
        <v>70698</v>
      </c>
      <c r="O17" s="75">
        <v>72997</v>
      </c>
      <c r="P17" s="75">
        <v>74595</v>
      </c>
      <c r="Q17" s="75">
        <v>77824</v>
      </c>
      <c r="R17" s="75">
        <v>83466</v>
      </c>
      <c r="S17" s="75">
        <v>87538</v>
      </c>
      <c r="T17" s="75">
        <v>89427</v>
      </c>
      <c r="U17" s="75">
        <v>92702</v>
      </c>
      <c r="V17" s="75">
        <v>96075</v>
      </c>
      <c r="W17" s="317">
        <f>+AB17</f>
        <v>98624</v>
      </c>
      <c r="X17" s="75">
        <f>IF(AND(W17=0,V17=0),0,IF(OR(AND(W17&gt;0,V17&lt;=0),AND(W17&lt;0,V17&gt;=0)),"nm",IF(AND(W17&lt;0,V17&lt;0),IF(-(W17/V17-1)*100&lt;-100,"(&gt;100)",-(W17/V17-1)*100),IF((W17/V17-1)*100&gt;100,"&gt;100",(W17/V17-1)*100))))</f>
        <v>2.6531355711683524</v>
      </c>
      <c r="Y17" s="75">
        <f>IF(AND(W17=0,S17=0),0,IF(OR(AND(W17&gt;0,S17&lt;=0),AND(W17&lt;0,S17&gt;=0)),"nm",IF(AND(W17&lt;0,S17&lt;0),IF(-(W17/S17-1)*100&lt;-100,"(&gt;100)",-(W17/S17-1)*100),IF((W17/S17-1)*100&gt;100,"&gt;100",(W17/S17-1)*100))))</f>
        <v>12.66421439831844</v>
      </c>
      <c r="AA17" s="75">
        <v>87538</v>
      </c>
      <c r="AB17" s="317">
        <v>98624</v>
      </c>
      <c r="AC17" s="75">
        <f>IF(AND(AB17=0,AA17=0),0,IF(OR(AND(AB17&gt;0,AA17&lt;=0),AND(AB17&lt;0,AA17&gt;=0)),"nm",IF(AND(AB17&lt;0,AA17&lt;0),IF(-(AB17/AA17-1)*100&lt;-100,"(&gt;100)",-(AB17/AA17-1)*100),IF((AB17/AA17-1)*100&gt;100,"&gt;100",(AB17/AA17-1)*100))))</f>
        <v>12.66421439831844</v>
      </c>
      <c r="AD17" s="18"/>
      <c r="AE17" s="18"/>
      <c r="AF17" s="18"/>
      <c r="AG17" s="18"/>
    </row>
    <row r="18" spans="2:33" ht="15">
      <c r="B18" s="22" t="s">
        <v>52</v>
      </c>
      <c r="C18" s="22"/>
      <c r="D18" s="75">
        <v>31888</v>
      </c>
      <c r="E18" s="75">
        <v>32999</v>
      </c>
      <c r="F18" s="75">
        <v>36688</v>
      </c>
      <c r="G18" s="75">
        <v>40369</v>
      </c>
      <c r="I18" s="75">
        <v>32525</v>
      </c>
      <c r="J18" s="75">
        <v>31959</v>
      </c>
      <c r="K18" s="75">
        <v>31851</v>
      </c>
      <c r="L18" s="75">
        <v>32999</v>
      </c>
      <c r="M18" s="75">
        <v>33492</v>
      </c>
      <c r="N18" s="75">
        <v>36982</v>
      </c>
      <c r="O18" s="75">
        <v>36541</v>
      </c>
      <c r="P18" s="75">
        <v>36688</v>
      </c>
      <c r="Q18" s="75">
        <v>36556</v>
      </c>
      <c r="R18" s="75">
        <v>36933</v>
      </c>
      <c r="S18" s="75">
        <v>40689</v>
      </c>
      <c r="T18" s="75">
        <v>40369</v>
      </c>
      <c r="U18" s="75">
        <v>38531</v>
      </c>
      <c r="V18" s="75">
        <v>39565</v>
      </c>
      <c r="W18" s="317">
        <f>AB18</f>
        <v>37538</v>
      </c>
      <c r="X18" s="75">
        <f>IF(AND(W18=0,V18=0),0,IF(OR(AND(W18&gt;0,V18&lt;=0),AND(W18&lt;0,V18&gt;=0)),"nm",IF(AND(W18&lt;0,V18&lt;0),IF(-(W18/V18-1)*100&lt;-100,"(&gt;100)",-(W18/V18-1)*100),IF((W18/V18-1)*100&gt;100,"&gt;100",(W18/V18-1)*100))))</f>
        <v>-5.1232149627195795</v>
      </c>
      <c r="Y18" s="75">
        <f>IF(AND(W18=0,S18=0),0,IF(OR(AND(W18&gt;0,S18&lt;=0),AND(W18&lt;0,S18&gt;=0)),"nm",IF(AND(W18&lt;0,S18&lt;0),IF(-(W18/S18-1)*100&lt;-100,"(&gt;100)",-(W18/S18-1)*100),IF((W18/S18-1)*100&gt;100,"&gt;100",(W18/S18-1)*100))))</f>
        <v>-7.744107744107742</v>
      </c>
      <c r="AA18" s="75">
        <v>40689</v>
      </c>
      <c r="AB18" s="317">
        <v>37538</v>
      </c>
      <c r="AC18" s="75">
        <f>IF(AND(AB18=0,AA18=0),0,IF(OR(AND(AB18&gt;0,AA18&lt;=0),AND(AB18&lt;0,AA18&gt;=0)),"nm",IF(AND(AB18&lt;0,AA18&lt;0),IF(-(AB18/AA18-1)*100&lt;-100,"(&gt;100)",-(AB18/AA18-1)*100),IF((AB18/AA18-1)*100&gt;100,"&gt;100",(AB18/AA18-1)*100))))</f>
        <v>-7.744107744107742</v>
      </c>
      <c r="AD18" s="18"/>
      <c r="AE18" s="18"/>
      <c r="AF18" s="18"/>
      <c r="AG18" s="18"/>
    </row>
    <row r="19" spans="2:33" ht="15">
      <c r="B19" s="22" t="s">
        <v>76</v>
      </c>
      <c r="C19" s="22"/>
      <c r="D19" s="75">
        <v>10735</v>
      </c>
      <c r="E19" s="75">
        <v>11211</v>
      </c>
      <c r="F19" s="75">
        <v>13495</v>
      </c>
      <c r="G19" s="75">
        <v>30147</v>
      </c>
      <c r="I19" s="75">
        <v>10567</v>
      </c>
      <c r="J19" s="75">
        <v>10161</v>
      </c>
      <c r="K19" s="75">
        <v>10437</v>
      </c>
      <c r="L19" s="75">
        <v>11211</v>
      </c>
      <c r="M19" s="75">
        <v>11647</v>
      </c>
      <c r="N19" s="75">
        <v>11455</v>
      </c>
      <c r="O19" s="75">
        <v>11322</v>
      </c>
      <c r="P19" s="75">
        <v>13495</v>
      </c>
      <c r="Q19" s="75">
        <v>14262</v>
      </c>
      <c r="R19" s="75">
        <v>19121</v>
      </c>
      <c r="S19" s="75">
        <v>23620</v>
      </c>
      <c r="T19" s="75">
        <v>30147</v>
      </c>
      <c r="U19" s="75">
        <v>30272</v>
      </c>
      <c r="V19" s="75">
        <v>30848</v>
      </c>
      <c r="W19" s="317">
        <f>AB19</f>
        <v>27538</v>
      </c>
      <c r="X19" s="75">
        <f>IF(AND(W19=0,V19=0),0,IF(OR(AND(W19&gt;0,V19&lt;=0),AND(W19&lt;0,V19&gt;=0)),"nm",IF(AND(W19&lt;0,V19&lt;0),IF(-(W19/V19-1)*100&lt;-100,"(&gt;100)",-(W19/V19-1)*100),IF((W19/V19-1)*100&gt;100,"&gt;100",(W19/V19-1)*100))))</f>
        <v>-10.730031120331951</v>
      </c>
      <c r="Y19" s="75">
        <f>IF(AND(W19=0,S19=0),0,IF(OR(AND(W19&gt;0,S19&lt;=0),AND(W19&lt;0,S19&gt;=0)),"nm",IF(AND(W19&lt;0,S19&lt;0),IF(-(W19/S19-1)*100&lt;-100,"(&gt;100)",-(W19/S19-1)*100),IF((W19/S19-1)*100&gt;100,"&gt;100",(W19/S19-1)*100))))</f>
        <v>16.587637595258254</v>
      </c>
      <c r="AA19" s="75">
        <v>23620</v>
      </c>
      <c r="AB19" s="317">
        <v>27538</v>
      </c>
      <c r="AC19" s="75">
        <f>IF(AND(AB19=0,AA19=0),0,IF(OR(AND(AB19&gt;0,AA19&lt;=0),AND(AB19&lt;0,AA19&gt;=0)),"nm",IF(AND(AB19&lt;0,AA19&lt;0),IF(-(AB19/AA19-1)*100&lt;-100,"(&gt;100)",-(AB19/AA19-1)*100),IF((AB19/AA19-1)*100&gt;100,"&gt;100",(AB19/AA19-1)*100))))</f>
        <v>16.587637595258254</v>
      </c>
      <c r="AD19" s="18"/>
      <c r="AE19" s="18"/>
      <c r="AF19" s="18"/>
      <c r="AG19" s="18"/>
    </row>
    <row r="20" spans="2:33" ht="15">
      <c r="B20" s="22" t="s">
        <v>96</v>
      </c>
      <c r="C20" s="22"/>
      <c r="D20" s="75">
        <v>10662</v>
      </c>
      <c r="E20" s="75">
        <v>11726</v>
      </c>
      <c r="F20" s="75">
        <v>13976</v>
      </c>
      <c r="G20" s="75">
        <v>19290</v>
      </c>
      <c r="I20" s="75">
        <v>10820</v>
      </c>
      <c r="J20" s="75">
        <v>11026</v>
      </c>
      <c r="K20" s="75">
        <v>11969</v>
      </c>
      <c r="L20" s="75">
        <v>11726</v>
      </c>
      <c r="M20" s="75">
        <v>12020</v>
      </c>
      <c r="N20" s="75">
        <v>13653</v>
      </c>
      <c r="O20" s="75">
        <v>13677</v>
      </c>
      <c r="P20" s="75">
        <v>13976</v>
      </c>
      <c r="Q20" s="75">
        <v>15430</v>
      </c>
      <c r="R20" s="75">
        <v>15918</v>
      </c>
      <c r="S20" s="75">
        <v>18131</v>
      </c>
      <c r="T20" s="75">
        <v>19290</v>
      </c>
      <c r="U20" s="75">
        <v>19684</v>
      </c>
      <c r="V20" s="75">
        <v>22226</v>
      </c>
      <c r="W20" s="317">
        <f>+AB20</f>
        <v>22751</v>
      </c>
      <c r="X20" s="75">
        <f>IF(AND(W20=0,V20=0),0,IF(OR(AND(W20&gt;0,V20&lt;=0),AND(W20&lt;0,V20&gt;=0)),"nm",IF(AND(W20&lt;0,V20&lt;0),IF(-(W20/V20-1)*100&lt;-100,"(&gt;100)",-(W20/V20-1)*100),IF((W20/V20-1)*100&gt;100,"&gt;100",(W20/V20-1)*100))))</f>
        <v>2.3620984432646486</v>
      </c>
      <c r="Y20" s="75">
        <f>IF(AND(W20=0,S20=0),0,IF(OR(AND(W20&gt;0,S20&lt;=0),AND(W20&lt;0,S20&gt;=0)),"nm",IF(AND(W20&lt;0,S20&lt;0),IF(-(W20/S20-1)*100&lt;-100,"(&gt;100)",-(W20/S20-1)*100),IF((W20/S20-1)*100&gt;100,"&gt;100",(W20/S20-1)*100))))</f>
        <v>25.48122000992774</v>
      </c>
      <c r="AA20" s="75">
        <v>18131</v>
      </c>
      <c r="AB20" s="317">
        <v>22751</v>
      </c>
      <c r="AC20" s="75">
        <f>IF(AND(AB20=0,AA20=0),0,IF(OR(AND(AB20&gt;0,AA20&lt;=0),AND(AB20&lt;0,AA20&gt;=0)),"nm",IF(AND(AB20&lt;0,AA20&lt;0),IF(-(AB20/AA20-1)*100&lt;-100,"(&gt;100)",-(AB20/AA20-1)*100),IF((AB20/AA20-1)*100&gt;100,"&gt;100",(AB20/AA20-1)*100))))</f>
        <v>25.48122000992774</v>
      </c>
      <c r="AD20" s="18"/>
      <c r="AE20" s="18"/>
      <c r="AF20" s="18"/>
      <c r="AG20" s="18"/>
    </row>
    <row r="21" spans="2:33" ht="15">
      <c r="B21" s="22" t="s">
        <v>99</v>
      </c>
      <c r="C21" s="22"/>
      <c r="D21" s="75">
        <v>15291</v>
      </c>
      <c r="E21" s="75">
        <v>15771</v>
      </c>
      <c r="F21" s="75">
        <v>15968</v>
      </c>
      <c r="G21" s="75">
        <v>18594</v>
      </c>
      <c r="I21" s="75">
        <v>16352</v>
      </c>
      <c r="J21" s="75">
        <v>16196</v>
      </c>
      <c r="K21" s="75">
        <v>15315</v>
      </c>
      <c r="L21" s="75">
        <v>15771</v>
      </c>
      <c r="M21" s="75">
        <v>15652</v>
      </c>
      <c r="N21" s="75">
        <v>16360</v>
      </c>
      <c r="O21" s="75">
        <v>15997</v>
      </c>
      <c r="P21" s="75">
        <v>15968</v>
      </c>
      <c r="Q21" s="75">
        <v>16029</v>
      </c>
      <c r="R21" s="75">
        <v>16019</v>
      </c>
      <c r="S21" s="75">
        <v>18558</v>
      </c>
      <c r="T21" s="75">
        <v>18594</v>
      </c>
      <c r="U21" s="75">
        <v>19556</v>
      </c>
      <c r="V21" s="75">
        <v>19741</v>
      </c>
      <c r="W21" s="317">
        <f>AB21</f>
        <v>19284</v>
      </c>
      <c r="X21" s="75">
        <f>IF(AND(W21=0,V21=0),0,IF(OR(AND(W21&gt;0,V21&lt;=0),AND(W21&lt;0,V21&gt;=0)),"nm",IF(AND(W21&lt;0,V21&lt;0),IF(-(W21/V21-1)*100&lt;-100,"(&gt;100)",-(W21/V21-1)*100),IF((W21/V21-1)*100&gt;100,"&gt;100",(W21/V21-1)*100))))</f>
        <v>-2.3149789777620167</v>
      </c>
      <c r="Y21" s="75">
        <f>IF(AND(W21=0,S21=0),0,IF(OR(AND(W21&gt;0,S21&lt;=0),AND(W21&lt;0,S21&gt;=0)),"nm",IF(AND(W21&lt;0,S21&lt;0),IF(-(W21/S21-1)*100&lt;-100,"(&gt;100)",-(W21/S21-1)*100),IF((W21/S21-1)*100&gt;100,"&gt;100",(W21/S21-1)*100))))</f>
        <v>3.912059489169084</v>
      </c>
      <c r="AA21" s="75">
        <v>18558</v>
      </c>
      <c r="AB21" s="317">
        <v>19284</v>
      </c>
      <c r="AC21" s="75">
        <f>IF(AND(AB21=0,AA21=0),0,IF(OR(AND(AB21&gt;0,AA21&lt;=0),AND(AB21&lt;0,AA21&gt;=0)),"nm",IF(AND(AB21&lt;0,AA21&lt;0),IF(-(AB21/AA21-1)*100&lt;-100,"(&gt;100)",-(AB21/AA21-1)*100),IF((AB21/AA21-1)*100&gt;100,"&gt;100",(AB21/AA21-1)*100))))</f>
        <v>3.912059489169084</v>
      </c>
      <c r="AD21" s="18"/>
      <c r="AE21" s="18"/>
      <c r="AF21" s="18"/>
      <c r="AG21" s="18"/>
    </row>
    <row r="22" spans="1:33" ht="15">
      <c r="A22" s="91" t="s">
        <v>92</v>
      </c>
      <c r="C22" s="22"/>
      <c r="D22" s="75"/>
      <c r="W22" s="407"/>
      <c r="AB22" s="407"/>
      <c r="AD22" s="18"/>
      <c r="AE22" s="18"/>
      <c r="AF22" s="18"/>
      <c r="AG22" s="18"/>
    </row>
    <row r="23" spans="2:33" ht="15">
      <c r="B23" s="22" t="s">
        <v>86</v>
      </c>
      <c r="C23" s="22"/>
      <c r="D23" s="75">
        <v>15958</v>
      </c>
      <c r="E23" s="75">
        <v>16239</v>
      </c>
      <c r="F23" s="75">
        <v>19217</v>
      </c>
      <c r="G23" s="75">
        <v>24872</v>
      </c>
      <c r="I23" s="75">
        <v>16946</v>
      </c>
      <c r="J23" s="75">
        <v>15589</v>
      </c>
      <c r="K23" s="75">
        <v>16242</v>
      </c>
      <c r="L23" s="75">
        <v>16239</v>
      </c>
      <c r="M23" s="75">
        <v>17098</v>
      </c>
      <c r="N23" s="75">
        <v>18404</v>
      </c>
      <c r="O23" s="75">
        <v>17814</v>
      </c>
      <c r="P23" s="75">
        <v>19217</v>
      </c>
      <c r="Q23" s="75">
        <v>19820</v>
      </c>
      <c r="R23" s="75">
        <v>22508</v>
      </c>
      <c r="S23" s="75">
        <v>23719</v>
      </c>
      <c r="T23" s="75">
        <v>24872</v>
      </c>
      <c r="U23" s="75">
        <v>25566</v>
      </c>
      <c r="V23" s="75">
        <v>27388</v>
      </c>
      <c r="W23" s="122">
        <f>AB23</f>
        <v>26042</v>
      </c>
      <c r="X23" s="121">
        <f aca="true" t="shared" si="0" ref="X23:X30">IF(AND(W23=0,V23=0),0,IF(OR(AND(W23&gt;0,V23&lt;=0),AND(W23&lt;0,V23&gt;=0)),"nm",IF(AND(W23&lt;0,V23&lt;0),IF(-(W23/V23-1)*100&lt;-100,"(&gt;100)",-(W23/V23-1)*100),IF((W23/V23-1)*100&gt;100,"&gt;100",(W23/V23-1)*100))))</f>
        <v>-4.914561121659123</v>
      </c>
      <c r="Y23" s="121">
        <f aca="true" t="shared" si="1" ref="Y23:Y30">IF(AND(W23=0,S23=0),0,IF(OR(AND(W23&gt;0,S23&lt;=0),AND(W23&lt;0,S23&gt;=0)),"nm",IF(AND(W23&lt;0,S23&lt;0),IF(-(W23/S23-1)*100&lt;-100,"(&gt;100)",-(W23/S23-1)*100),IF((W23/S23-1)*100&gt;100,"&gt;100",(W23/S23-1)*100))))</f>
        <v>9.793836165099702</v>
      </c>
      <c r="Z23" s="19"/>
      <c r="AA23" s="121">
        <v>23719</v>
      </c>
      <c r="AB23" s="122">
        <v>26042</v>
      </c>
      <c r="AC23" s="75">
        <f aca="true" t="shared" si="2" ref="AC23:AC30">IF(AND(AB23=0,AA23=0),0,IF(OR(AND(AB23&gt;0,AA23&lt;=0),AND(AB23&lt;0,AA23&gt;=0)),"nm",IF(AND(AB23&lt;0,AA23&lt;0),IF(-(AB23/AA23-1)*100&lt;-100,"(&gt;100)",-(AB23/AA23-1)*100),IF((AB23/AA23-1)*100&gt;100,"&gt;100",(AB23/AA23-1)*100))))</f>
        <v>9.793836165099702</v>
      </c>
      <c r="AD23" s="18"/>
      <c r="AE23" s="18"/>
      <c r="AF23" s="18"/>
      <c r="AG23" s="18"/>
    </row>
    <row r="24" spans="2:33" ht="15">
      <c r="B24" s="22" t="s">
        <v>87</v>
      </c>
      <c r="C24" s="22"/>
      <c r="D24" s="75">
        <v>17931</v>
      </c>
      <c r="E24" s="75">
        <v>18433</v>
      </c>
      <c r="F24" s="75">
        <v>21385</v>
      </c>
      <c r="G24" s="75">
        <v>28527</v>
      </c>
      <c r="I24" s="75">
        <v>18786</v>
      </c>
      <c r="J24" s="75">
        <v>18220</v>
      </c>
      <c r="K24" s="75">
        <v>17722</v>
      </c>
      <c r="L24" s="75">
        <v>18433</v>
      </c>
      <c r="M24" s="75">
        <v>18852</v>
      </c>
      <c r="N24" s="75">
        <v>20282</v>
      </c>
      <c r="O24" s="75">
        <v>21194</v>
      </c>
      <c r="P24" s="75">
        <v>21385</v>
      </c>
      <c r="Q24" s="75">
        <v>23537</v>
      </c>
      <c r="R24" s="75">
        <v>24555</v>
      </c>
      <c r="S24" s="75">
        <v>26798</v>
      </c>
      <c r="T24" s="75">
        <v>28527</v>
      </c>
      <c r="U24" s="75">
        <v>28865</v>
      </c>
      <c r="V24" s="75">
        <v>30126</v>
      </c>
      <c r="W24" s="122">
        <f aca="true" t="shared" si="3" ref="W24:W30">AB24</f>
        <v>30637</v>
      </c>
      <c r="X24" s="121">
        <f t="shared" si="0"/>
        <v>1.6962092544645868</v>
      </c>
      <c r="Y24" s="121">
        <f t="shared" si="1"/>
        <v>14.325695947458762</v>
      </c>
      <c r="Z24" s="19"/>
      <c r="AA24" s="121">
        <v>26798</v>
      </c>
      <c r="AB24" s="122">
        <v>30637</v>
      </c>
      <c r="AC24" s="75">
        <f t="shared" si="2"/>
        <v>14.325695947458762</v>
      </c>
      <c r="AD24" s="18"/>
      <c r="AE24" s="18"/>
      <c r="AF24" s="18"/>
      <c r="AG24" s="18"/>
    </row>
    <row r="25" spans="2:33" ht="15">
      <c r="B25" s="22" t="s">
        <v>88</v>
      </c>
      <c r="C25" s="22"/>
      <c r="D25" s="75">
        <v>29375</v>
      </c>
      <c r="E25" s="75">
        <v>33120</v>
      </c>
      <c r="F25" s="75">
        <v>38676</v>
      </c>
      <c r="G25" s="75">
        <v>41322</v>
      </c>
      <c r="I25" s="75">
        <v>29882</v>
      </c>
      <c r="J25" s="75">
        <v>29821</v>
      </c>
      <c r="K25" s="75">
        <v>30956</v>
      </c>
      <c r="L25" s="75">
        <v>33120</v>
      </c>
      <c r="M25" s="75">
        <v>34949</v>
      </c>
      <c r="N25" s="75">
        <v>37082</v>
      </c>
      <c r="O25" s="75">
        <v>38030</v>
      </c>
      <c r="P25" s="75">
        <v>38676</v>
      </c>
      <c r="Q25" s="75">
        <v>38929</v>
      </c>
      <c r="R25" s="75">
        <v>39368</v>
      </c>
      <c r="S25" s="75">
        <v>40749</v>
      </c>
      <c r="T25" s="75">
        <v>41322</v>
      </c>
      <c r="U25" s="75">
        <v>41763</v>
      </c>
      <c r="V25" s="75">
        <v>43086</v>
      </c>
      <c r="W25" s="122">
        <f t="shared" si="3"/>
        <v>44147</v>
      </c>
      <c r="X25" s="121">
        <f t="shared" si="0"/>
        <v>2.4625168268114894</v>
      </c>
      <c r="Y25" s="121">
        <f t="shared" si="1"/>
        <v>8.338854941225549</v>
      </c>
      <c r="Z25" s="19"/>
      <c r="AA25" s="121">
        <v>40749</v>
      </c>
      <c r="AB25" s="122">
        <v>44147</v>
      </c>
      <c r="AC25" s="75">
        <f>IF(AND(AB25=0,AA25=0),0,IF(OR(AND(AB25&gt;0,AA25&lt;=0),AND(AB25&lt;0,AA25&gt;=0)),"nm",IF(AND(AB25&lt;0,AA25&lt;0),IF(-(AB25/AA25-1)*100&lt;-100,"(&gt;100)",-(AB25/AA25-1)*100),IF((AB25/AA25-1)*100&gt;100,"&gt;100",(AB25/AA25-1)*100))))</f>
        <v>8.338854941225549</v>
      </c>
      <c r="AD25" s="18"/>
      <c r="AE25" s="18"/>
      <c r="AF25" s="18"/>
      <c r="AG25" s="18"/>
    </row>
    <row r="26" spans="2:33" ht="15">
      <c r="B26" s="22" t="s">
        <v>89</v>
      </c>
      <c r="C26" s="22"/>
      <c r="D26" s="75">
        <v>13075</v>
      </c>
      <c r="E26" s="75">
        <v>13335</v>
      </c>
      <c r="F26" s="75">
        <v>16732</v>
      </c>
      <c r="G26" s="75">
        <v>34159</v>
      </c>
      <c r="I26" s="75">
        <v>12426</v>
      </c>
      <c r="J26" s="75">
        <v>12117</v>
      </c>
      <c r="K26" s="75">
        <v>12245</v>
      </c>
      <c r="L26" s="75">
        <v>13335</v>
      </c>
      <c r="M26" s="75">
        <v>13617</v>
      </c>
      <c r="N26" s="75">
        <v>14798</v>
      </c>
      <c r="O26" s="75">
        <v>15053</v>
      </c>
      <c r="P26" s="75">
        <v>16732</v>
      </c>
      <c r="Q26" s="75">
        <v>17554</v>
      </c>
      <c r="R26" s="75">
        <v>23545</v>
      </c>
      <c r="S26" s="75">
        <v>31217</v>
      </c>
      <c r="T26" s="75">
        <v>34159</v>
      </c>
      <c r="U26" s="75">
        <v>34965</v>
      </c>
      <c r="V26" s="75">
        <v>37098</v>
      </c>
      <c r="W26" s="122">
        <f t="shared" si="3"/>
        <v>35537</v>
      </c>
      <c r="X26" s="121">
        <f t="shared" si="0"/>
        <v>-4.207774003989428</v>
      </c>
      <c r="Y26" s="121">
        <f t="shared" si="1"/>
        <v>13.838613575936186</v>
      </c>
      <c r="Z26" s="19"/>
      <c r="AA26" s="121">
        <v>31217</v>
      </c>
      <c r="AB26" s="122">
        <v>35537</v>
      </c>
      <c r="AC26" s="75">
        <f t="shared" si="2"/>
        <v>13.838613575936186</v>
      </c>
      <c r="AD26" s="18"/>
      <c r="AE26" s="18"/>
      <c r="AF26" s="18"/>
      <c r="AG26" s="18"/>
    </row>
    <row r="27" spans="2:33" ht="15">
      <c r="B27" s="22" t="s">
        <v>90</v>
      </c>
      <c r="C27" s="22"/>
      <c r="D27" s="75">
        <v>12457</v>
      </c>
      <c r="E27" s="75">
        <v>12277</v>
      </c>
      <c r="F27" s="75">
        <v>14378</v>
      </c>
      <c r="G27" s="75">
        <v>16929</v>
      </c>
      <c r="I27" s="75">
        <v>13073</v>
      </c>
      <c r="J27" s="75">
        <v>13043</v>
      </c>
      <c r="K27" s="75">
        <v>13026</v>
      </c>
      <c r="L27" s="75">
        <v>12277</v>
      </c>
      <c r="M27" s="75">
        <v>12598</v>
      </c>
      <c r="N27" s="75">
        <v>13294</v>
      </c>
      <c r="O27" s="75">
        <v>13714</v>
      </c>
      <c r="P27" s="75">
        <v>14378</v>
      </c>
      <c r="Q27" s="75">
        <v>14872</v>
      </c>
      <c r="R27" s="75">
        <v>15938</v>
      </c>
      <c r="S27" s="75">
        <v>16961</v>
      </c>
      <c r="T27" s="75">
        <v>16929</v>
      </c>
      <c r="U27" s="75">
        <v>15984</v>
      </c>
      <c r="V27" s="75">
        <v>17952</v>
      </c>
      <c r="W27" s="122">
        <f t="shared" si="3"/>
        <v>16553</v>
      </c>
      <c r="X27" s="121">
        <f t="shared" si="0"/>
        <v>-7.793003565062384</v>
      </c>
      <c r="Y27" s="121">
        <f t="shared" si="1"/>
        <v>-2.405518542538765</v>
      </c>
      <c r="Z27" s="19"/>
      <c r="AA27" s="121">
        <v>16961</v>
      </c>
      <c r="AB27" s="122">
        <v>16553</v>
      </c>
      <c r="AC27" s="75">
        <f t="shared" si="2"/>
        <v>-2.405518542538765</v>
      </c>
      <c r="AD27" s="18"/>
      <c r="AE27" s="18"/>
      <c r="AF27" s="18"/>
      <c r="AG27" s="18"/>
    </row>
    <row r="28" spans="2:33" ht="15">
      <c r="B28" s="22" t="s">
        <v>91</v>
      </c>
      <c r="C28" s="22"/>
      <c r="D28" s="75">
        <v>14490</v>
      </c>
      <c r="E28" s="75">
        <v>16710</v>
      </c>
      <c r="F28" s="75">
        <v>18517</v>
      </c>
      <c r="G28" s="75">
        <v>19743</v>
      </c>
      <c r="I28" s="75">
        <v>16988</v>
      </c>
      <c r="J28" s="75">
        <v>17107</v>
      </c>
      <c r="K28" s="75">
        <v>16939</v>
      </c>
      <c r="L28" s="75">
        <v>16710</v>
      </c>
      <c r="M28" s="75">
        <v>16813</v>
      </c>
      <c r="N28" s="75">
        <v>20202</v>
      </c>
      <c r="O28" s="75">
        <v>19868</v>
      </c>
      <c r="P28" s="75">
        <v>18517</v>
      </c>
      <c r="Q28" s="75">
        <v>17698</v>
      </c>
      <c r="R28" s="75">
        <v>16104</v>
      </c>
      <c r="S28" s="75">
        <v>19222</v>
      </c>
      <c r="T28" s="75">
        <v>19743</v>
      </c>
      <c r="U28" s="75">
        <v>19179</v>
      </c>
      <c r="V28" s="75">
        <v>18544</v>
      </c>
      <c r="W28" s="122">
        <f t="shared" si="3"/>
        <v>17059</v>
      </c>
      <c r="X28" s="121">
        <f t="shared" si="0"/>
        <v>-8.00798101811907</v>
      </c>
      <c r="Y28" s="121">
        <f t="shared" si="1"/>
        <v>-11.252731245447922</v>
      </c>
      <c r="Z28" s="19"/>
      <c r="AA28" s="121">
        <v>19222</v>
      </c>
      <c r="AB28" s="122">
        <v>17059</v>
      </c>
      <c r="AC28" s="75">
        <f t="shared" si="2"/>
        <v>-11.252731245447922</v>
      </c>
      <c r="AD28" s="18"/>
      <c r="AE28" s="18"/>
      <c r="AF28" s="18"/>
      <c r="AG28" s="18"/>
    </row>
    <row r="29" spans="2:33" ht="15">
      <c r="B29" s="22" t="s">
        <v>93</v>
      </c>
      <c r="C29" s="22"/>
      <c r="D29" s="75">
        <v>10478</v>
      </c>
      <c r="E29" s="75">
        <v>10873</v>
      </c>
      <c r="F29" s="75">
        <v>11142</v>
      </c>
      <c r="G29" s="75">
        <v>12800</v>
      </c>
      <c r="I29" s="75">
        <v>10346</v>
      </c>
      <c r="J29" s="75">
        <v>10660</v>
      </c>
      <c r="K29" s="75">
        <v>10559</v>
      </c>
      <c r="L29" s="75">
        <v>10873</v>
      </c>
      <c r="M29" s="75">
        <v>10397</v>
      </c>
      <c r="N29" s="75">
        <v>10480</v>
      </c>
      <c r="O29" s="75">
        <v>10652</v>
      </c>
      <c r="P29" s="75">
        <v>11142</v>
      </c>
      <c r="Q29" s="75">
        <v>11447</v>
      </c>
      <c r="R29" s="75">
        <v>12526</v>
      </c>
      <c r="S29" s="75">
        <v>11926</v>
      </c>
      <c r="T29" s="75">
        <v>12800</v>
      </c>
      <c r="U29" s="75">
        <v>13360</v>
      </c>
      <c r="V29" s="75">
        <v>14295</v>
      </c>
      <c r="W29" s="122">
        <f t="shared" si="3"/>
        <v>14950</v>
      </c>
      <c r="X29" s="121">
        <f t="shared" si="0"/>
        <v>4.5820216859041585</v>
      </c>
      <c r="Y29" s="121">
        <f t="shared" si="1"/>
        <v>25.356364246184814</v>
      </c>
      <c r="Z29" s="19"/>
      <c r="AA29" s="121">
        <v>11926</v>
      </c>
      <c r="AB29" s="122">
        <v>14950</v>
      </c>
      <c r="AC29" s="75">
        <f t="shared" si="2"/>
        <v>25.356364246184814</v>
      </c>
      <c r="AD29" s="18"/>
      <c r="AE29" s="18"/>
      <c r="AF29" s="18"/>
      <c r="AG29" s="18"/>
    </row>
    <row r="30" spans="2:33" ht="15">
      <c r="B30" s="22" t="s">
        <v>38</v>
      </c>
      <c r="C30" s="22"/>
      <c r="D30" s="75">
        <v>14601</v>
      </c>
      <c r="E30" s="75">
        <v>12433</v>
      </c>
      <c r="F30" s="75">
        <v>14675</v>
      </c>
      <c r="G30" s="75">
        <v>19475</v>
      </c>
      <c r="I30" s="75">
        <v>14337</v>
      </c>
      <c r="J30" s="75">
        <v>13849</v>
      </c>
      <c r="K30" s="75">
        <v>13174</v>
      </c>
      <c r="L30" s="75">
        <v>12433</v>
      </c>
      <c r="M30" s="75">
        <v>12671</v>
      </c>
      <c r="N30" s="75">
        <v>14606</v>
      </c>
      <c r="O30" s="75">
        <v>14209</v>
      </c>
      <c r="P30" s="75">
        <v>14675</v>
      </c>
      <c r="Q30" s="75">
        <v>16244</v>
      </c>
      <c r="R30" s="75">
        <v>16913</v>
      </c>
      <c r="S30" s="75">
        <v>17944</v>
      </c>
      <c r="T30" s="75">
        <v>19475</v>
      </c>
      <c r="U30" s="75">
        <v>21063</v>
      </c>
      <c r="V30" s="75">
        <v>19966</v>
      </c>
      <c r="W30" s="122">
        <f t="shared" si="3"/>
        <v>20810</v>
      </c>
      <c r="X30" s="121">
        <f t="shared" si="0"/>
        <v>4.227186216568168</v>
      </c>
      <c r="Y30" s="121">
        <f t="shared" si="1"/>
        <v>15.971912617030771</v>
      </c>
      <c r="Z30" s="19"/>
      <c r="AA30" s="121">
        <v>17944</v>
      </c>
      <c r="AB30" s="122">
        <v>20810</v>
      </c>
      <c r="AC30" s="75">
        <f t="shared" si="2"/>
        <v>15.971912617030771</v>
      </c>
      <c r="AD30" s="18"/>
      <c r="AE30" s="18"/>
      <c r="AF30" s="18"/>
      <c r="AG30" s="18"/>
    </row>
    <row r="31" spans="1:33" ht="15">
      <c r="A31" s="91" t="s">
        <v>354</v>
      </c>
      <c r="C31" s="22"/>
      <c r="D31" s="75"/>
      <c r="Q31" s="121"/>
      <c r="R31" s="121"/>
      <c r="S31" s="121"/>
      <c r="T31" s="121"/>
      <c r="U31" s="121"/>
      <c r="V31" s="121"/>
      <c r="W31" s="407"/>
      <c r="X31" s="121"/>
      <c r="Y31" s="121"/>
      <c r="Z31" s="19"/>
      <c r="AA31" s="121"/>
      <c r="AB31" s="407"/>
      <c r="AD31" s="18"/>
      <c r="AE31" s="18"/>
      <c r="AF31" s="18"/>
      <c r="AG31" s="18"/>
    </row>
    <row r="32" spans="2:33" ht="15">
      <c r="B32" s="22" t="s">
        <v>100</v>
      </c>
      <c r="C32" s="22"/>
      <c r="D32" s="75">
        <v>53527</v>
      </c>
      <c r="E32" s="75">
        <v>56712</v>
      </c>
      <c r="F32" s="75">
        <v>67439</v>
      </c>
      <c r="G32" s="75">
        <v>78756</v>
      </c>
      <c r="I32" s="75">
        <v>56469</v>
      </c>
      <c r="J32" s="75">
        <v>56448</v>
      </c>
      <c r="K32" s="75">
        <v>56556</v>
      </c>
      <c r="L32" s="75">
        <v>56712</v>
      </c>
      <c r="M32" s="75">
        <v>58238</v>
      </c>
      <c r="N32" s="75">
        <v>60852</v>
      </c>
      <c r="O32" s="75">
        <v>64908</v>
      </c>
      <c r="P32" s="75">
        <v>67439</v>
      </c>
      <c r="Q32" s="121">
        <v>69075</v>
      </c>
      <c r="R32" s="121">
        <v>72334</v>
      </c>
      <c r="S32" s="121">
        <v>74831</v>
      </c>
      <c r="T32" s="121">
        <v>78756</v>
      </c>
      <c r="U32" s="121">
        <v>81938</v>
      </c>
      <c r="V32" s="121">
        <v>84216</v>
      </c>
      <c r="W32" s="122">
        <f>AB32</f>
        <v>87617</v>
      </c>
      <c r="X32" s="121">
        <f>IF(AND(W32=0,V32=0),0,IF(OR(AND(W32&gt;0,V32&lt;=0),AND(W32&lt;0,V32&gt;=0)),"nm",IF(AND(W32&lt;0,V32&lt;0),IF(-(W32/V32-1)*100&lt;-100,"(&gt;100)",-(W32/V32-1)*100),IF((W32/V32-1)*100&gt;100,"&gt;100",(W32/V32-1)*100))))</f>
        <v>4.038425002374835</v>
      </c>
      <c r="Y32" s="121">
        <f>IF(AND(W32=0,S32=0),0,IF(OR(AND(W32&gt;0,S32&lt;=0),AND(W32&lt;0,S32&gt;=0)),"nm",IF(AND(W32&lt;0,S32&lt;0),IF(-(W32/S32-1)*100&lt;-100,"(&gt;100)",-(W32/S32-1)*100),IF((W32/S32-1)*100&gt;100,"&gt;100",(W32/S32-1)*100))))</f>
        <v>17.086501583568303</v>
      </c>
      <c r="Z32" s="19"/>
      <c r="AA32" s="121">
        <v>74831</v>
      </c>
      <c r="AB32" s="122">
        <v>87617</v>
      </c>
      <c r="AC32" s="75">
        <f>IF(AND(AB32=0,AA32=0),0,IF(OR(AND(AB32&gt;0,AA32&lt;=0),AND(AB32&lt;0,AA32&gt;=0)),"nm",IF(AND(AB32&lt;0,AA32&lt;0),IF(-(AB32/AA32-1)*100&lt;-100,"(&gt;100)",-(AB32/AA32-1)*100),IF((AB32/AA32-1)*100&gt;100,"&gt;100",(AB32/AA32-1)*100))))</f>
        <v>17.086501583568303</v>
      </c>
      <c r="AD32" s="18"/>
      <c r="AE32" s="18"/>
      <c r="AF32" s="18"/>
      <c r="AG32" s="18"/>
    </row>
    <row r="33" spans="2:33" ht="15">
      <c r="B33" s="22" t="s">
        <v>101</v>
      </c>
      <c r="C33" s="22"/>
      <c r="D33" s="75">
        <v>29347</v>
      </c>
      <c r="E33" s="75">
        <v>30274</v>
      </c>
      <c r="F33" s="75">
        <v>30478</v>
      </c>
      <c r="G33" s="75">
        <v>31511</v>
      </c>
      <c r="I33" s="75">
        <v>30272</v>
      </c>
      <c r="J33" s="75">
        <v>29141</v>
      </c>
      <c r="K33" s="75">
        <v>29042</v>
      </c>
      <c r="L33" s="75">
        <v>30274</v>
      </c>
      <c r="M33" s="75">
        <v>30876</v>
      </c>
      <c r="N33" s="75">
        <v>33073</v>
      </c>
      <c r="O33" s="75">
        <v>31789</v>
      </c>
      <c r="P33" s="75">
        <v>30478</v>
      </c>
      <c r="Q33" s="121">
        <v>30242</v>
      </c>
      <c r="R33" s="121">
        <v>29376</v>
      </c>
      <c r="S33" s="121">
        <v>31392</v>
      </c>
      <c r="T33" s="121">
        <v>31511</v>
      </c>
      <c r="U33" s="121">
        <v>29746</v>
      </c>
      <c r="V33" s="121">
        <v>30349</v>
      </c>
      <c r="W33" s="122">
        <f>AB33</f>
        <v>29162</v>
      </c>
      <c r="X33" s="121">
        <f>IF(AND(W33=0,V33=0),0,IF(OR(AND(W33&gt;0,V33&lt;=0),AND(W33&lt;0,V33&gt;=0)),"nm",IF(AND(W33&lt;0,V33&lt;0),IF(-(W33/V33-1)*100&lt;-100,"(&gt;100)",-(W33/V33-1)*100),IF((W33/V33-1)*100&gt;100,"&gt;100",(W33/V33-1)*100))))</f>
        <v>-3.911166760025042</v>
      </c>
      <c r="Y33" s="121">
        <f>IF(AND(W33=0,S33=0),0,IF(OR(AND(W33&gt;0,S33&lt;=0),AND(W33&lt;0,S33&gt;=0)),"nm",IF(AND(W33&lt;0,S33&lt;0),IF(-(W33/S33-1)*100&lt;-100,"(&gt;100)",-(W33/S33-1)*100),IF((W33/S33-1)*100&gt;100,"&gt;100",(W33/S33-1)*100))))</f>
        <v>-7.103720693170235</v>
      </c>
      <c r="Z33" s="19"/>
      <c r="AA33" s="121">
        <v>31392</v>
      </c>
      <c r="AB33" s="122">
        <v>29162</v>
      </c>
      <c r="AC33" s="75">
        <f>IF(AND(AB33=0,AA33=0),0,IF(OR(AND(AB33&gt;0,AA33&lt;=0),AND(AB33&lt;0,AA33&gt;=0)),"nm",IF(AND(AB33&lt;0,AA33&lt;0),IF(-(AB33/AA33-1)*100&lt;-100,"(&gt;100)",-(AB33/AA33-1)*100),IF((AB33/AA33-1)*100&gt;100,"&gt;100",(AB33/AA33-1)*100))))</f>
        <v>-7.103720693170235</v>
      </c>
      <c r="AD33" s="18"/>
      <c r="AE33" s="18"/>
      <c r="AF33" s="18"/>
      <c r="AG33" s="18"/>
    </row>
    <row r="34" spans="2:33" ht="15">
      <c r="B34" s="22" t="s">
        <v>102</v>
      </c>
      <c r="C34" s="22"/>
      <c r="D34" s="75">
        <v>28123</v>
      </c>
      <c r="E34" s="75">
        <v>29449</v>
      </c>
      <c r="F34" s="75">
        <v>38094</v>
      </c>
      <c r="G34" s="75">
        <v>61007</v>
      </c>
      <c r="I34" s="75">
        <v>29194</v>
      </c>
      <c r="J34" s="75">
        <v>28076</v>
      </c>
      <c r="K34" s="75">
        <v>27773</v>
      </c>
      <c r="L34" s="75">
        <v>29449</v>
      </c>
      <c r="M34" s="75">
        <v>31047</v>
      </c>
      <c r="N34" s="75">
        <v>36355</v>
      </c>
      <c r="O34" s="75">
        <v>35755</v>
      </c>
      <c r="P34" s="75">
        <v>38094</v>
      </c>
      <c r="Q34" s="121">
        <v>41493</v>
      </c>
      <c r="R34" s="121">
        <v>49309</v>
      </c>
      <c r="S34" s="121">
        <v>58027</v>
      </c>
      <c r="T34" s="121">
        <v>61007</v>
      </c>
      <c r="U34" s="121">
        <v>61692</v>
      </c>
      <c r="V34" s="121">
        <v>65652</v>
      </c>
      <c r="W34" s="122">
        <f>AB34</f>
        <v>62254</v>
      </c>
      <c r="X34" s="121">
        <f>IF(AND(W34=0,V34=0),0,IF(OR(AND(W34&gt;0,V34&lt;=0),AND(W34&lt;0,V34&gt;=0)),"nm",IF(AND(W34&lt;0,V34&lt;0),IF(-(W34/V34-1)*100&lt;-100,"(&gt;100)",-(W34/V34-1)*100),IF((W34/V34-1)*100&gt;100,"&gt;100",(W34/V34-1)*100))))</f>
        <v>-5.17577530006702</v>
      </c>
      <c r="Y34" s="121">
        <f>IF(AND(W34=0,S34=0),0,IF(OR(AND(W34&gt;0,S34&lt;=0),AND(W34&lt;0,S34&gt;=0)),"nm",IF(AND(W34&lt;0,S34&lt;0),IF(-(W34/S34-1)*100&lt;-100,"(&gt;100)",-(W34/S34-1)*100),IF((W34/S34-1)*100&gt;100,"&gt;100",(W34/S34-1)*100))))</f>
        <v>7.28453995553795</v>
      </c>
      <c r="Z34" s="19"/>
      <c r="AA34" s="121">
        <v>58027</v>
      </c>
      <c r="AB34" s="122">
        <v>62254</v>
      </c>
      <c r="AC34" s="75">
        <f>IF(AND(AB34=0,AA34=0),0,IF(OR(AND(AB34&gt;0,AA34&lt;=0),AND(AB34&lt;0,AA34&gt;=0)),"nm",IF(AND(AB34&lt;0,AA34&lt;0),IF(-(AB34/AA34-1)*100&lt;-100,"(&gt;100)",-(AB34/AA34-1)*100),IF((AB34/AA34-1)*100&gt;100,"&gt;100",(AB34/AA34-1)*100))))</f>
        <v>7.28453995553795</v>
      </c>
      <c r="AD34" s="18"/>
      <c r="AE34" s="18"/>
      <c r="AF34" s="18"/>
      <c r="AG34" s="18"/>
    </row>
    <row r="35" spans="2:33" ht="15">
      <c r="B35" s="22" t="s">
        <v>38</v>
      </c>
      <c r="C35" s="22"/>
      <c r="D35" s="75">
        <v>17368</v>
      </c>
      <c r="E35" s="75">
        <v>16985</v>
      </c>
      <c r="F35" s="75">
        <v>18711</v>
      </c>
      <c r="G35" s="75">
        <v>26553</v>
      </c>
      <c r="I35" s="75">
        <v>16849</v>
      </c>
      <c r="J35" s="75">
        <v>16741</v>
      </c>
      <c r="K35" s="75">
        <v>17492</v>
      </c>
      <c r="L35" s="75">
        <v>16985</v>
      </c>
      <c r="M35" s="75">
        <v>16834</v>
      </c>
      <c r="N35" s="75">
        <v>18868</v>
      </c>
      <c r="O35" s="75">
        <v>18082</v>
      </c>
      <c r="P35" s="75">
        <v>18711</v>
      </c>
      <c r="Q35" s="121">
        <v>19291</v>
      </c>
      <c r="R35" s="121">
        <v>20438</v>
      </c>
      <c r="S35" s="121">
        <v>24286</v>
      </c>
      <c r="T35" s="121">
        <v>26553</v>
      </c>
      <c r="U35" s="121">
        <v>27369</v>
      </c>
      <c r="V35" s="121">
        <v>28238</v>
      </c>
      <c r="W35" s="122">
        <f>AB35</f>
        <v>26702</v>
      </c>
      <c r="X35" s="121">
        <f>IF(AND(W35=0,V35=0),0,IF(OR(AND(W35&gt;0,V35&lt;=0),AND(W35&lt;0,V35&gt;=0)),"nm",IF(AND(W35&lt;0,V35&lt;0),IF(-(W35/V35-1)*100&lt;-100,"(&gt;100)",-(W35/V35-1)*100),IF((W35/V35-1)*100&gt;100,"&gt;100",(W35/V35-1)*100))))</f>
        <v>-5.439478716622991</v>
      </c>
      <c r="Y35" s="121">
        <f>IF(AND(W35=0,S35=0),0,IF(OR(AND(W35&gt;0,S35&lt;=0),AND(W35&lt;0,S35&gt;=0)),"nm",IF(AND(W35&lt;0,S35&lt;0),IF(-(W35/S35-1)*100&lt;-100,"(&gt;100)",-(W35/S35-1)*100),IF((W35/S35-1)*100&gt;100,"&gt;100",(W35/S35-1)*100))))</f>
        <v>9.94811825743227</v>
      </c>
      <c r="Z35" s="19"/>
      <c r="AA35" s="121">
        <v>24286</v>
      </c>
      <c r="AB35" s="122">
        <v>26702</v>
      </c>
      <c r="AC35" s="75">
        <f>IF(AND(AB35=0,AA35=0),0,IF(OR(AND(AB35&gt;0,AA35&lt;=0),AND(AB35&lt;0,AA35&gt;=0)),"nm",IF(AND(AB35&lt;0,AA35&lt;0),IF(-(AB35/AA35-1)*100&lt;-100,"(&gt;100)",-(AB35/AA35-1)*100),IF((AB35/AA35-1)*100&gt;100,"&gt;100",(AB35/AA35-1)*100))))</f>
        <v>9.94811825743227</v>
      </c>
      <c r="AD35" s="18"/>
      <c r="AE35" s="18"/>
      <c r="AF35" s="18"/>
      <c r="AG35" s="18"/>
    </row>
    <row r="36" spans="17:28" ht="14.25">
      <c r="Q36" s="121"/>
      <c r="R36" s="121"/>
      <c r="S36" s="121"/>
      <c r="T36" s="121"/>
      <c r="U36" s="121"/>
      <c r="V36" s="121"/>
      <c r="W36" s="407"/>
      <c r="X36" s="121"/>
      <c r="Y36" s="121"/>
      <c r="Z36" s="19"/>
      <c r="AA36" s="121"/>
      <c r="AB36" s="407"/>
    </row>
    <row r="37" spans="17:28" ht="14.25">
      <c r="Q37" s="121"/>
      <c r="R37" s="121"/>
      <c r="S37" s="121"/>
      <c r="T37" s="121"/>
      <c r="U37" s="121"/>
      <c r="V37" s="121"/>
      <c r="W37" s="407"/>
      <c r="X37" s="121"/>
      <c r="Y37" s="121"/>
      <c r="Z37" s="19"/>
      <c r="AA37" s="121"/>
      <c r="AB37" s="122"/>
    </row>
    <row r="38" spans="17:28" ht="14.25">
      <c r="Q38" s="121"/>
      <c r="R38" s="121"/>
      <c r="S38" s="121"/>
      <c r="T38" s="121"/>
      <c r="U38" s="121"/>
      <c r="V38" s="121"/>
      <c r="W38" s="407"/>
      <c r="X38" s="121"/>
      <c r="Y38" s="121"/>
      <c r="Z38" s="19"/>
      <c r="AA38" s="121"/>
      <c r="AB38" s="122"/>
    </row>
    <row r="39" spans="17:28" ht="14.25">
      <c r="Q39" s="121"/>
      <c r="R39" s="121"/>
      <c r="S39" s="121"/>
      <c r="T39" s="121"/>
      <c r="U39" s="121"/>
      <c r="V39" s="121"/>
      <c r="W39" s="122"/>
      <c r="X39" s="121"/>
      <c r="Y39" s="121"/>
      <c r="Z39" s="19"/>
      <c r="AA39" s="121"/>
      <c r="AB39" s="122"/>
    </row>
  </sheetData>
  <sheetProtection/>
  <mergeCells count="1">
    <mergeCell ref="A2:C2"/>
  </mergeCells>
  <hyperlinks>
    <hyperlink ref="A2" location="Index!A1" display="Back to Index"/>
  </hyperlinks>
  <printOptions gridLines="1"/>
  <pageMargins left="0.75" right="0.25" top="1" bottom="1" header="0" footer="0"/>
  <pageSetup horizontalDpi="600" verticalDpi="600" orientation="landscape" paperSize="9" scale="80" r:id="rId1"/>
  <headerFooter alignWithMargins="0">
    <oddFooter>&amp;L&amp;8&amp;Z&amp;F&amp;A&amp;R&amp;8&amp;D&amp;T</oddFooter>
  </headerFooter>
  <ignoredErrors>
    <ignoredError sqref="W2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E31"/>
  <sheetViews>
    <sheetView zoomScale="80" zoomScaleNormal="80" zoomScalePageLayoutView="0" workbookViewId="0" topLeftCell="A1">
      <pane xSplit="3" ySplit="2" topLeftCell="D3" activePane="bottomRight" state="frozen"/>
      <selection pane="topLeft" activeCell="P25" sqref="P25"/>
      <selection pane="topRight" activeCell="P25" sqref="P25"/>
      <selection pane="bottomLeft" activeCell="P25" sqref="P25"/>
      <selection pane="bottomRight" activeCell="R1" sqref="R1:R16384"/>
    </sheetView>
  </sheetViews>
  <sheetFormatPr defaultColWidth="9.140625" defaultRowHeight="12.75" outlineLevelCol="1"/>
  <cols>
    <col min="1" max="1" width="2.28125" style="22" customWidth="1"/>
    <col min="2" max="2" width="2.8515625" style="22" customWidth="1"/>
    <col min="3" max="3" width="53.8515625" style="10" customWidth="1"/>
    <col min="4" max="4" width="0" style="76" hidden="1" customWidth="1" outlineLevel="1"/>
    <col min="5" max="7" width="0" style="75" hidden="1" customWidth="1" outlineLevel="1"/>
    <col min="8" max="8" width="4.00390625" style="75" hidden="1" customWidth="1" outlineLevel="1"/>
    <col min="9" max="16" width="0" style="75" hidden="1" customWidth="1" outlineLevel="1"/>
    <col min="17" max="18" width="0" style="75" hidden="1" customWidth="1" outlineLevel="1" collapsed="1"/>
    <col min="19" max="19" width="9.140625" style="75" customWidth="1" collapsed="1"/>
    <col min="20" max="22" width="9.140625" style="75" customWidth="1"/>
    <col min="23" max="23" width="9.140625" style="119" customWidth="1"/>
    <col min="24" max="24" width="9.140625" style="132" customWidth="1"/>
    <col min="25" max="25" width="9.140625" style="75" customWidth="1"/>
    <col min="26" max="26" width="4.421875" style="21" customWidth="1"/>
    <col min="27" max="27" width="8.57421875" style="75" customWidth="1"/>
    <col min="28" max="28" width="8.57421875" style="119" customWidth="1"/>
    <col min="29" max="29" width="8.7109375" style="132" customWidth="1"/>
    <col min="30" max="16384" width="9.140625" style="22" customWidth="1"/>
  </cols>
  <sheetData>
    <row r="1" spans="1:29" s="42" customFormat="1" ht="20.25">
      <c r="A1" s="41" t="s">
        <v>138</v>
      </c>
      <c r="D1" s="123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43"/>
      <c r="AA1" s="124"/>
      <c r="AB1" s="124"/>
      <c r="AC1" s="124"/>
    </row>
    <row r="2" spans="1:29" s="44" customFormat="1" ht="45">
      <c r="A2" s="505" t="s">
        <v>83</v>
      </c>
      <c r="B2" s="505"/>
      <c r="C2" s="505"/>
      <c r="D2" s="74" t="s">
        <v>63</v>
      </c>
      <c r="E2" s="74" t="s">
        <v>234</v>
      </c>
      <c r="F2" s="74" t="s">
        <v>352</v>
      </c>
      <c r="G2" s="74" t="s">
        <v>372</v>
      </c>
      <c r="H2" s="74"/>
      <c r="I2" s="74" t="s">
        <v>2</v>
      </c>
      <c r="J2" s="74" t="s">
        <v>3</v>
      </c>
      <c r="K2" s="74" t="s">
        <v>4</v>
      </c>
      <c r="L2" s="74" t="s">
        <v>233</v>
      </c>
      <c r="M2" s="74" t="s">
        <v>335</v>
      </c>
      <c r="N2" s="74" t="s">
        <v>339</v>
      </c>
      <c r="O2" s="74" t="s">
        <v>347</v>
      </c>
      <c r="P2" s="74" t="s">
        <v>351</v>
      </c>
      <c r="Q2" s="298" t="s">
        <v>355</v>
      </c>
      <c r="R2" s="298" t="s">
        <v>361</v>
      </c>
      <c r="S2" s="298" t="s">
        <v>366</v>
      </c>
      <c r="T2" s="298" t="s">
        <v>371</v>
      </c>
      <c r="U2" s="298" t="s">
        <v>374</v>
      </c>
      <c r="V2" s="298" t="s">
        <v>388</v>
      </c>
      <c r="W2" s="298" t="s">
        <v>398</v>
      </c>
      <c r="X2" s="298" t="s">
        <v>399</v>
      </c>
      <c r="Y2" s="298" t="s">
        <v>400</v>
      </c>
      <c r="AA2" s="298" t="s">
        <v>401</v>
      </c>
      <c r="AB2" s="298" t="s">
        <v>402</v>
      </c>
      <c r="AC2" s="298" t="s">
        <v>403</v>
      </c>
    </row>
    <row r="3" spans="1:29" s="24" customFormat="1" ht="9" customHeight="1">
      <c r="A3" s="9"/>
      <c r="D3" s="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25"/>
      <c r="X3" s="133"/>
      <c r="Y3" s="17"/>
      <c r="AA3" s="17"/>
      <c r="AB3" s="125"/>
      <c r="AC3" s="133"/>
    </row>
    <row r="4" spans="1:29" s="24" customFormat="1" ht="14.25" customHeight="1">
      <c r="A4" s="47" t="s">
        <v>220</v>
      </c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408"/>
      <c r="X4" s="133"/>
      <c r="Y4" s="17"/>
      <c r="AA4" s="17"/>
      <c r="AB4" s="408"/>
      <c r="AC4" s="133"/>
    </row>
    <row r="5" spans="2:29" s="18" customFormat="1" ht="15">
      <c r="B5" s="18" t="s">
        <v>202</v>
      </c>
      <c r="D5" s="17">
        <v>29413</v>
      </c>
      <c r="E5" s="17">
        <v>33921</v>
      </c>
      <c r="F5" s="17">
        <v>29141</v>
      </c>
      <c r="G5" s="17">
        <v>31712</v>
      </c>
      <c r="H5" s="17"/>
      <c r="I5" s="17">
        <v>30954</v>
      </c>
      <c r="J5" s="17">
        <v>33125</v>
      </c>
      <c r="K5" s="17">
        <v>31314</v>
      </c>
      <c r="L5" s="17">
        <v>33921</v>
      </c>
      <c r="M5" s="17">
        <v>27752</v>
      </c>
      <c r="N5" s="17">
        <v>31505</v>
      </c>
      <c r="O5" s="17">
        <v>29436</v>
      </c>
      <c r="P5" s="17">
        <v>29141</v>
      </c>
      <c r="Q5" s="17">
        <v>29734</v>
      </c>
      <c r="R5" s="17">
        <v>31448</v>
      </c>
      <c r="S5" s="17">
        <v>30364</v>
      </c>
      <c r="T5" s="17">
        <v>31712</v>
      </c>
      <c r="U5" s="17">
        <v>34619</v>
      </c>
      <c r="V5" s="17">
        <v>34955</v>
      </c>
      <c r="W5" s="125">
        <f>AB5</f>
        <v>33940</v>
      </c>
      <c r="X5" s="133">
        <f>IF(AND(W5=0,V5=0),0,IF(OR(AND(W5&gt;0,V5&lt;=0),AND(W5&lt;0,V5&gt;=0)),"nm",IF(AND(W5&lt;0,V5&lt;0),IF(-(W5/V5-1)*100&lt;-100,"(&gt;100)",-(W5/V5-1)*100),IF((W5/V5-1)*100&gt;100,"&gt;100",(W5/V5-1)*100))))</f>
        <v>-2.9037333714776126</v>
      </c>
      <c r="Y5" s="133">
        <f>IF(AND(W5=0,S5=0),0,IF(OR(AND(W5&gt;0,S5&lt;=0),AND(W5&lt;0,S5&gt;=0)),"nm",IF(AND(W5&lt;0,S5&lt;0),IF(-(W5/S5-1)*100&lt;-100,"(&gt;100)",-(W5/S5-1)*100),IF((W5/S5-1)*100&gt;100,"&gt;100",(W5/S5-1)*100))))</f>
        <v>11.77710446581479</v>
      </c>
      <c r="Z5" s="15"/>
      <c r="AA5" s="17">
        <v>30364</v>
      </c>
      <c r="AB5" s="125">
        <f>SUM(AB6:AB9)</f>
        <v>33940</v>
      </c>
      <c r="AC5" s="133">
        <f>IF(AND(AB5=0,AA5=0),0,IF(OR(AND(AB5&gt;0,AA5&lt;=0),AND(AB5&lt;0,AA5&gt;=0)),"nm",IF(AND(AB5&lt;0,AA5&lt;0),IF(-(AB5/AA5-1)*100&lt;-100,"(&gt;100)",-(AB5/AA5-1)*100),IF((AB5/AA5-1)*100&gt;100,"&gt;100",(AB5/AA5-1)*100))))</f>
        <v>11.77710446581479</v>
      </c>
    </row>
    <row r="6" spans="3:31" ht="14.25">
      <c r="C6" s="36" t="s">
        <v>139</v>
      </c>
      <c r="D6" s="75">
        <v>11734</v>
      </c>
      <c r="E6" s="75">
        <v>13245</v>
      </c>
      <c r="F6" s="75">
        <v>9731</v>
      </c>
      <c r="G6" s="121">
        <v>10465</v>
      </c>
      <c r="I6" s="75">
        <v>11180</v>
      </c>
      <c r="J6" s="75">
        <v>12805</v>
      </c>
      <c r="K6" s="75">
        <v>11964</v>
      </c>
      <c r="L6" s="75">
        <v>13245</v>
      </c>
      <c r="M6" s="75">
        <v>9461</v>
      </c>
      <c r="N6" s="75">
        <v>10087</v>
      </c>
      <c r="O6" s="75">
        <v>10108</v>
      </c>
      <c r="P6" s="75">
        <v>9731</v>
      </c>
      <c r="Q6" s="75">
        <v>10308</v>
      </c>
      <c r="R6" s="75">
        <v>11371</v>
      </c>
      <c r="S6" s="75">
        <v>10745</v>
      </c>
      <c r="T6" s="75">
        <v>10465</v>
      </c>
      <c r="U6" s="121">
        <v>10733</v>
      </c>
      <c r="V6" s="121">
        <v>9952</v>
      </c>
      <c r="W6" s="122">
        <v>10007</v>
      </c>
      <c r="X6" s="139">
        <f>IF(AND(W6=0,V6=0),0,IF(OR(AND(W6&gt;0,V6&lt;=0),AND(W6&lt;0,V6&gt;=0)),"nm",IF(AND(W6&lt;0,V6&lt;0),IF(-(W6/V6-1)*100&lt;-100,"(&gt;100)",-(W6/V6-1)*100),IF((W6/V6-1)*100&gt;100,"&gt;100",(W6/V6-1)*100))))</f>
        <v>0.5526527331189746</v>
      </c>
      <c r="Y6" s="139">
        <f>IF(AND(W6=0,S6=0),0,IF(OR(AND(W6&gt;0,S6&lt;=0),AND(W6&lt;0,S6&gt;=0)),"nm",IF(AND(W6&lt;0,S6&lt;0),IF(-(W6/S6-1)*100&lt;-100,"(&gt;100)",-(W6/S6-1)*100),IF((W6/S6-1)*100&gt;100,"&gt;100",(W6/S6-1)*100))))</f>
        <v>-6.868310842252212</v>
      </c>
      <c r="Z6" s="19"/>
      <c r="AA6" s="121">
        <v>10745</v>
      </c>
      <c r="AB6" s="122">
        <v>10007</v>
      </c>
      <c r="AC6" s="139">
        <f>IF(AND(AB6=0,AA6=0),0,IF(OR(AND(AB6&gt;0,AA6&lt;=0),AND(AB6&lt;0,AA6&gt;=0)),"nm",IF(AND(AB6&lt;0,AA6&lt;0),IF(-(AB6/AA6-1)*100&lt;-100,"(&gt;100)",-(AB6/AA6-1)*100),IF((AB6/AA6-1)*100&gt;100,"&gt;100",(AB6/AA6-1)*100))))</f>
        <v>-6.868310842252212</v>
      </c>
      <c r="AD6" s="20"/>
      <c r="AE6" s="20"/>
    </row>
    <row r="7" spans="3:31" ht="14.25">
      <c r="C7" s="36" t="s">
        <v>140</v>
      </c>
      <c r="D7" s="75">
        <v>4549</v>
      </c>
      <c r="E7" s="75">
        <v>7539</v>
      </c>
      <c r="F7" s="75">
        <v>8345</v>
      </c>
      <c r="G7" s="121">
        <v>9616</v>
      </c>
      <c r="I7" s="75">
        <v>6343</v>
      </c>
      <c r="J7" s="75">
        <v>6650</v>
      </c>
      <c r="K7" s="75">
        <v>5863</v>
      </c>
      <c r="L7" s="75">
        <v>7539</v>
      </c>
      <c r="M7" s="75">
        <v>7160</v>
      </c>
      <c r="N7" s="75">
        <v>10351</v>
      </c>
      <c r="O7" s="75">
        <v>7411</v>
      </c>
      <c r="P7" s="75">
        <v>8345</v>
      </c>
      <c r="Q7" s="75">
        <v>8061</v>
      </c>
      <c r="R7" s="75">
        <v>8530</v>
      </c>
      <c r="S7" s="75">
        <v>7945</v>
      </c>
      <c r="T7" s="75">
        <v>9616</v>
      </c>
      <c r="U7" s="121">
        <v>11858</v>
      </c>
      <c r="V7" s="121">
        <v>12615</v>
      </c>
      <c r="W7" s="122">
        <v>12175</v>
      </c>
      <c r="X7" s="139">
        <f>IF(AND(W7=0,V7=0),0,IF(OR(AND(W7&gt;0,V7&lt;=0),AND(W7&lt;0,V7&gt;=0)),"nm",IF(AND(W7&lt;0,V7&lt;0),IF(-(W7/V7-1)*100&lt;-100,"(&gt;100)",-(W7/V7-1)*100),IF((W7/V7-1)*100&gt;100,"&gt;100",(W7/V7-1)*100))))</f>
        <v>-3.487911216805395</v>
      </c>
      <c r="Y7" s="139">
        <f>IF(AND(W7=0,S7=0),0,IF(OR(AND(W7&gt;0,S7&lt;=0),AND(W7&lt;0,S7&gt;=0)),"nm",IF(AND(W7&lt;0,S7&lt;0),IF(-(W7/S7-1)*100&lt;-100,"(&gt;100)",-(W7/S7-1)*100),IF((W7/S7-1)*100&gt;100,"&gt;100",(W7/S7-1)*100))))</f>
        <v>53.241032095657644</v>
      </c>
      <c r="Z7" s="19"/>
      <c r="AA7" s="121">
        <v>7945</v>
      </c>
      <c r="AB7" s="122">
        <v>12175</v>
      </c>
      <c r="AC7" s="139">
        <f>IF(AND(AB7=0,AA7=0),0,IF(OR(AND(AB7&gt;0,AA7&lt;=0),AND(AB7&lt;0,AA7&gt;=0)),"nm",IF(AND(AB7&lt;0,AA7&lt;0),IF(-(AB7/AA7-1)*100&lt;-100,"(&gt;100)",-(AB7/AA7-1)*100),IF((AB7/AA7-1)*100&gt;100,"&gt;100",(AB7/AA7-1)*100))))</f>
        <v>53.241032095657644</v>
      </c>
      <c r="AD7" s="20"/>
      <c r="AE7" s="20"/>
    </row>
    <row r="8" spans="3:31" ht="14.25">
      <c r="C8" s="36" t="s">
        <v>141</v>
      </c>
      <c r="D8" s="75">
        <v>11986</v>
      </c>
      <c r="E8" s="75">
        <v>12121</v>
      </c>
      <c r="F8" s="75">
        <v>9922</v>
      </c>
      <c r="G8" s="121">
        <v>10474</v>
      </c>
      <c r="I8" s="75">
        <v>12350</v>
      </c>
      <c r="J8" s="75">
        <v>12805</v>
      </c>
      <c r="K8" s="75">
        <v>12569</v>
      </c>
      <c r="L8" s="75">
        <v>12121</v>
      </c>
      <c r="M8" s="75">
        <v>10081</v>
      </c>
      <c r="N8" s="75">
        <v>10027</v>
      </c>
      <c r="O8" s="75">
        <v>10727</v>
      </c>
      <c r="P8" s="75">
        <v>9922</v>
      </c>
      <c r="Q8" s="75">
        <v>10261</v>
      </c>
      <c r="R8" s="75">
        <v>10524</v>
      </c>
      <c r="S8" s="75">
        <v>10533</v>
      </c>
      <c r="T8" s="75">
        <v>10474</v>
      </c>
      <c r="U8" s="121">
        <v>10853</v>
      </c>
      <c r="V8" s="121">
        <v>11240</v>
      </c>
      <c r="W8" s="122">
        <v>10651</v>
      </c>
      <c r="X8" s="139">
        <f>IF(AND(W8=0,V8=0),0,IF(OR(AND(W8&gt;0,V8&lt;=0),AND(W8&lt;0,V8&gt;=0)),"nm",IF(AND(W8&lt;0,V8&lt;0),IF(-(W8/V8-1)*100&lt;-100,"(&gt;100)",-(W8/V8-1)*100),IF((W8/V8-1)*100&gt;100,"&gt;100",(W8/V8-1)*100))))</f>
        <v>-5.2402135231316755</v>
      </c>
      <c r="Y8" s="139">
        <f>IF(AND(W8=0,S8=0),0,IF(OR(AND(W8&gt;0,S8&lt;=0),AND(W8&lt;0,S8&gt;=0)),"nm",IF(AND(W8&lt;0,S8&lt;0),IF(-(W8/S8-1)*100&lt;-100,"(&gt;100)",-(W8/S8-1)*100),IF((W8/S8-1)*100&gt;100,"&gt;100",(W8/S8-1)*100))))</f>
        <v>1.120288616728371</v>
      </c>
      <c r="Z8" s="19"/>
      <c r="AA8" s="121">
        <v>10533</v>
      </c>
      <c r="AB8" s="122">
        <v>10651</v>
      </c>
      <c r="AC8" s="139">
        <f>IF(AND(AB8=0,AA8=0),0,IF(OR(AND(AB8&gt;0,AA8&lt;=0),AND(AB8&lt;0,AA8&gt;=0)),"nm",IF(AND(AB8&lt;0,AA8&lt;0),IF(-(AB8/AA8-1)*100&lt;-100,"(&gt;100)",-(AB8/AA8-1)*100),IF((AB8/AA8-1)*100&gt;100,"&gt;100",(AB8/AA8-1)*100))))</f>
        <v>1.120288616728371</v>
      </c>
      <c r="AD8" s="20"/>
      <c r="AE8" s="20"/>
    </row>
    <row r="9" spans="2:31" ht="15">
      <c r="B9" s="31"/>
      <c r="C9" s="36" t="s">
        <v>142</v>
      </c>
      <c r="D9" s="75">
        <v>1144</v>
      </c>
      <c r="E9" s="75">
        <v>1016</v>
      </c>
      <c r="F9" s="75">
        <v>1143</v>
      </c>
      <c r="G9" s="121">
        <v>1157</v>
      </c>
      <c r="I9" s="75">
        <v>1081</v>
      </c>
      <c r="J9" s="75">
        <v>865</v>
      </c>
      <c r="K9" s="75">
        <v>918</v>
      </c>
      <c r="L9" s="75">
        <v>1016</v>
      </c>
      <c r="M9" s="75">
        <v>1050</v>
      </c>
      <c r="N9" s="75">
        <v>1040</v>
      </c>
      <c r="O9" s="75">
        <v>1190</v>
      </c>
      <c r="P9" s="75">
        <v>1143</v>
      </c>
      <c r="Q9" s="75">
        <v>1104</v>
      </c>
      <c r="R9" s="75">
        <v>1023</v>
      </c>
      <c r="S9" s="75">
        <v>1141</v>
      </c>
      <c r="T9" s="75">
        <v>1157</v>
      </c>
      <c r="U9" s="121">
        <v>1175</v>
      </c>
      <c r="V9" s="121">
        <v>1148</v>
      </c>
      <c r="W9" s="122">
        <v>1107</v>
      </c>
      <c r="X9" s="139">
        <f>IF(AND(W9=0,V9=0),0,IF(OR(AND(W9&gt;0,V9&lt;=0),AND(W9&lt;0,V9&gt;=0)),"nm",IF(AND(W9&lt;0,V9&lt;0),IF(-(W9/V9-1)*100&lt;-100,"(&gt;100)",-(W9/V9-1)*100),IF((W9/V9-1)*100&gt;100,"&gt;100",(W9/V9-1)*100))))</f>
        <v>-3.57142857142857</v>
      </c>
      <c r="Y9" s="139">
        <f>IF(AND(W9=0,S9=0),0,IF(OR(AND(W9&gt;0,S9&lt;=0),AND(W9&lt;0,S9&gt;=0)),"nm",IF(AND(W9&lt;0,S9&lt;0),IF(-(W9/S9-1)*100&lt;-100,"(&gt;100)",-(W9/S9-1)*100),IF((W9/S9-1)*100&gt;100,"&gt;100",(W9/S9-1)*100))))</f>
        <v>-2.979842243645925</v>
      </c>
      <c r="Z9" s="19"/>
      <c r="AA9" s="121">
        <v>1141</v>
      </c>
      <c r="AB9" s="122">
        <v>1107</v>
      </c>
      <c r="AC9" s="139">
        <f>IF(AND(AB9=0,AA9=0),0,IF(OR(AND(AB9&gt;0,AA9&lt;=0),AND(AB9&lt;0,AA9&gt;=0)),"nm",IF(AND(AB9&lt;0,AA9&lt;0),IF(-(AB9/AA9-1)*100&lt;-100,"(&gt;100)",-(AB9/AA9-1)*100),IF((AB9/AA9-1)*100&gt;100,"&gt;100",(AB9/AA9-1)*100))))</f>
        <v>-2.979842243645925</v>
      </c>
      <c r="AD9" s="20"/>
      <c r="AE9" s="20"/>
    </row>
    <row r="10" spans="3:31" ht="14.25">
      <c r="C10" s="22"/>
      <c r="D10" s="75"/>
      <c r="W10" s="407"/>
      <c r="X10" s="139"/>
      <c r="Y10" s="121"/>
      <c r="Z10" s="19"/>
      <c r="AA10" s="121"/>
      <c r="AB10" s="407"/>
      <c r="AC10" s="139"/>
      <c r="AD10" s="20"/>
      <c r="AE10" s="20"/>
    </row>
    <row r="11" spans="1:30" ht="15">
      <c r="A11" s="88" t="s">
        <v>145</v>
      </c>
      <c r="C11" s="22"/>
      <c r="D11" s="75"/>
      <c r="W11" s="407"/>
      <c r="X11" s="139"/>
      <c r="Y11" s="121"/>
      <c r="Z11" s="19"/>
      <c r="AA11" s="121"/>
      <c r="AB11" s="407"/>
      <c r="AC11" s="139"/>
      <c r="AD11" s="20"/>
    </row>
    <row r="12" spans="2:29" s="18" customFormat="1" ht="15">
      <c r="B12" s="18" t="s">
        <v>328</v>
      </c>
      <c r="D12" s="17">
        <v>901</v>
      </c>
      <c r="E12" s="17">
        <f>D17</f>
        <v>-388</v>
      </c>
      <c r="F12" s="17">
        <v>132</v>
      </c>
      <c r="G12" s="17">
        <v>387</v>
      </c>
      <c r="H12" s="17"/>
      <c r="I12" s="17">
        <v>-388</v>
      </c>
      <c r="J12" s="17">
        <v>-846</v>
      </c>
      <c r="K12" s="17">
        <v>-310</v>
      </c>
      <c r="L12" s="17">
        <v>146</v>
      </c>
      <c r="M12" s="17">
        <v>132</v>
      </c>
      <c r="N12" s="17">
        <v>363</v>
      </c>
      <c r="O12" s="17">
        <v>530</v>
      </c>
      <c r="P12" s="17">
        <v>842</v>
      </c>
      <c r="Q12" s="17">
        <v>387</v>
      </c>
      <c r="R12" s="17">
        <v>416</v>
      </c>
      <c r="S12" s="17">
        <v>438</v>
      </c>
      <c r="T12" s="17">
        <v>596</v>
      </c>
      <c r="U12" s="17">
        <v>411</v>
      </c>
      <c r="V12" s="17">
        <v>446</v>
      </c>
      <c r="W12" s="125">
        <f>V17</f>
        <v>519</v>
      </c>
      <c r="X12" s="133">
        <f aca="true" t="shared" si="0" ref="X12:X17">IF(AND(W12=0,V12=0),0,IF(OR(AND(W12&gt;0,V12&lt;=0),AND(W12&lt;0,V12&gt;=0)),"nm",IF(AND(W12&lt;0,V12&lt;0),IF(-(W12/V12-1)*100&lt;-100,"(&gt;100)",-(W12/V12-1)*100),IF((W12/V12-1)*100&gt;100,"&gt;100",(W12/V12-1)*100))))</f>
        <v>16.367713004484298</v>
      </c>
      <c r="Y12" s="133">
        <f aca="true" t="shared" si="1" ref="Y12:Y17">IF(AND(W12=0,S12=0),0,IF(OR(AND(W12&gt;0,S12&lt;=0),AND(W12&lt;0,S12&gt;=0)),"nm",IF(AND(W12&lt;0,S12&lt;0),IF(-(W12/S12-1)*100&lt;-100,"(&gt;100)",-(W12/S12-1)*100),IF((W12/S12-1)*100&gt;100,"&gt;100",(W12/S12-1)*100))))</f>
        <v>18.493150684931514</v>
      </c>
      <c r="Z12" s="15"/>
      <c r="AA12" s="17">
        <v>387</v>
      </c>
      <c r="AB12" s="125">
        <f>T17</f>
        <v>411</v>
      </c>
      <c r="AC12" s="133">
        <f aca="true" t="shared" si="2" ref="AC12:AC17">IF(AND(AB12=0,AA12=0),0,IF(OR(AND(AB12&gt;0,AA12&lt;=0),AND(AB12&lt;0,AA12&gt;=0)),"nm",IF(AND(AB12&lt;0,AA12&lt;0),IF(-(AB12/AA12-1)*100&lt;-100,"(&gt;100)",-(AB12/AA12-1)*100),IF((AB12/AA12-1)*100&gt;100,"&gt;100",(AB12/AA12-1)*100))))</f>
        <v>6.20155038759691</v>
      </c>
    </row>
    <row r="13" spans="3:29" ht="14.25">
      <c r="C13" s="22" t="s">
        <v>329</v>
      </c>
      <c r="D13" s="75">
        <v>-1217</v>
      </c>
      <c r="E13" s="75">
        <v>932</v>
      </c>
      <c r="F13" s="75">
        <v>598</v>
      </c>
      <c r="G13" s="121">
        <v>416</v>
      </c>
      <c r="I13" s="75">
        <v>-392</v>
      </c>
      <c r="J13" s="75">
        <v>752</v>
      </c>
      <c r="K13" s="75">
        <v>540</v>
      </c>
      <c r="L13" s="75">
        <v>32</v>
      </c>
      <c r="M13" s="75">
        <v>336</v>
      </c>
      <c r="N13" s="75">
        <v>227</v>
      </c>
      <c r="O13" s="75">
        <v>474</v>
      </c>
      <c r="P13" s="75">
        <v>-439</v>
      </c>
      <c r="Q13" s="75">
        <v>92</v>
      </c>
      <c r="R13" s="75">
        <v>98</v>
      </c>
      <c r="S13" s="75">
        <v>296</v>
      </c>
      <c r="T13" s="75">
        <v>-70</v>
      </c>
      <c r="U13" s="75">
        <v>139</v>
      </c>
      <c r="V13" s="75">
        <v>158</v>
      </c>
      <c r="W13" s="122">
        <f>'24.P&amp;L'!C52</f>
        <v>202</v>
      </c>
      <c r="X13" s="132">
        <f t="shared" si="0"/>
        <v>27.848101265822777</v>
      </c>
      <c r="Y13" s="132">
        <f t="shared" si="1"/>
        <v>-31.756756756756754</v>
      </c>
      <c r="AA13" s="75">
        <v>486</v>
      </c>
      <c r="AB13" s="122">
        <f>'24.P&amp;L'!I52</f>
        <v>499</v>
      </c>
      <c r="AC13" s="139">
        <f t="shared" si="2"/>
        <v>2.6748971193415683</v>
      </c>
    </row>
    <row r="14" spans="3:29" ht="14.25">
      <c r="C14" s="22" t="s">
        <v>387</v>
      </c>
      <c r="D14" s="75">
        <v>-328</v>
      </c>
      <c r="E14" s="75">
        <v>-312</v>
      </c>
      <c r="F14" s="75">
        <v>-315</v>
      </c>
      <c r="G14" s="121">
        <v>0</v>
      </c>
      <c r="I14" s="75">
        <v>-112</v>
      </c>
      <c r="J14" s="75">
        <v>-140</v>
      </c>
      <c r="K14" s="75">
        <v>-29</v>
      </c>
      <c r="L14" s="75">
        <v>-31</v>
      </c>
      <c r="M14" s="75">
        <v>-83</v>
      </c>
      <c r="N14" s="75">
        <v>-59</v>
      </c>
      <c r="O14" s="75">
        <v>-131</v>
      </c>
      <c r="P14" s="75">
        <v>-42</v>
      </c>
      <c r="Q14" s="75">
        <v>-66</v>
      </c>
      <c r="R14" s="75">
        <v>-78</v>
      </c>
      <c r="S14" s="75">
        <v>-158</v>
      </c>
      <c r="T14" s="75">
        <v>-123</v>
      </c>
      <c r="U14" s="75">
        <v>-95</v>
      </c>
      <c r="V14" s="75">
        <v>-64</v>
      </c>
      <c r="W14" s="122">
        <v>-88</v>
      </c>
      <c r="X14" s="132">
        <f t="shared" si="0"/>
        <v>-37.5</v>
      </c>
      <c r="Y14" s="132">
        <f t="shared" si="1"/>
        <v>44.30379746835443</v>
      </c>
      <c r="AA14" s="75">
        <v>-302</v>
      </c>
      <c r="AB14" s="122">
        <f>'24.P&amp;L'!I53</f>
        <v>-247</v>
      </c>
      <c r="AC14" s="139">
        <f>IF(AND(AB14=0,AA14=0),0,IF(OR(AND(AB14&gt;0,AA14&lt;=0),AND(AB14&lt;0,AA14&gt;=0)),"nm",IF(AND(AB14&lt;0,AA14&lt;0),IF(-(AB14/AA14-1)*100&lt;-100,"(&gt;100)",-(AB14/AA14-1)*100),IF((AB14/AA14-1)*100&gt;100,"&gt;100",(AB14/AA14-1)*100))))</f>
        <v>18.21192052980133</v>
      </c>
    </row>
    <row r="15" spans="3:29" ht="14.25">
      <c r="C15" s="22" t="s">
        <v>257</v>
      </c>
      <c r="D15" s="75">
        <v>256</v>
      </c>
      <c r="E15" s="75">
        <v>-100</v>
      </c>
      <c r="F15" s="75">
        <v>-28</v>
      </c>
      <c r="G15" s="121">
        <v>-425</v>
      </c>
      <c r="I15" s="75">
        <v>46</v>
      </c>
      <c r="J15" s="75">
        <v>-76</v>
      </c>
      <c r="K15" s="75">
        <v>-55</v>
      </c>
      <c r="L15" s="75">
        <v>-15</v>
      </c>
      <c r="M15" s="75">
        <v>-22</v>
      </c>
      <c r="N15" s="75">
        <v>-1</v>
      </c>
      <c r="O15" s="75">
        <v>-31</v>
      </c>
      <c r="P15" s="75">
        <v>26</v>
      </c>
      <c r="Q15" s="75">
        <v>3</v>
      </c>
      <c r="R15" s="75">
        <v>2</v>
      </c>
      <c r="S15" s="75">
        <v>20</v>
      </c>
      <c r="T15" s="75">
        <v>4</v>
      </c>
      <c r="U15" s="121">
        <v>-14</v>
      </c>
      <c r="V15" s="121">
        <v>-4</v>
      </c>
      <c r="W15" s="122">
        <f>'24.P&amp;L'!C54</f>
        <v>-16</v>
      </c>
      <c r="X15" s="132" t="str">
        <f t="shared" si="0"/>
        <v>(&gt;100)</v>
      </c>
      <c r="Y15" s="132" t="str">
        <f t="shared" si="1"/>
        <v>nm</v>
      </c>
      <c r="AA15" s="75">
        <v>25</v>
      </c>
      <c r="AB15" s="122">
        <f>'24.P&amp;L'!I54</f>
        <v>-34</v>
      </c>
      <c r="AC15" s="139" t="str">
        <f>IF(AND(AB15=0,AA15=0),0,IF(OR(AND(AB15&gt;0,AA15&lt;=0),AND(AB15&lt;0,AA15&gt;=0)),"nm",IF(AND(AB15&lt;0,AA15&lt;0),IF(-(AB15/AA15-1)*100&lt;-100,"(&gt;100)",-(AB15/AA15-1)*100),IF((AB15/AA15-1)*100&gt;100,"&gt;100",(AB15/AA15-1)*100))))</f>
        <v>nm</v>
      </c>
    </row>
    <row r="16" spans="3:29" ht="14.25">
      <c r="C16" s="22" t="s">
        <v>385</v>
      </c>
      <c r="D16" s="75"/>
      <c r="G16" s="121">
        <v>29</v>
      </c>
      <c r="T16" s="75">
        <v>4</v>
      </c>
      <c r="U16" s="121">
        <v>5</v>
      </c>
      <c r="V16" s="121">
        <v>-17</v>
      </c>
      <c r="W16" s="122">
        <f>AB16-U16-V16</f>
        <v>7</v>
      </c>
      <c r="X16" s="132" t="str">
        <f t="shared" si="0"/>
        <v>nm</v>
      </c>
      <c r="Y16" s="132" t="str">
        <f t="shared" si="1"/>
        <v>nm</v>
      </c>
      <c r="AA16" s="75">
        <v>0</v>
      </c>
      <c r="AB16" s="122">
        <v>-5</v>
      </c>
      <c r="AC16" s="139" t="str">
        <f>IF(AND(AB16=0,AA16=0),0,IF(OR(AND(AB16&gt;0,AA16&lt;=0),AND(AB16&lt;0,AA16&gt;=0)),"nm",IF(AND(AB16&lt;0,AA16&lt;0),IF(-(AB16/AA16-1)*100&lt;-100,"(&gt;100)",-(AB16/AA16-1)*100),IF((AB16/AA16-1)*100&gt;100,"&gt;100",(AB16/AA16-1)*100))))</f>
        <v>nm</v>
      </c>
    </row>
    <row r="17" spans="2:29" s="18" customFormat="1" ht="15">
      <c r="B17" s="18" t="s">
        <v>137</v>
      </c>
      <c r="D17" s="17">
        <v>-388</v>
      </c>
      <c r="E17" s="17">
        <f>SUM(E12:E15)</f>
        <v>132</v>
      </c>
      <c r="F17" s="17">
        <v>387</v>
      </c>
      <c r="G17" s="17">
        <v>407</v>
      </c>
      <c r="H17" s="17"/>
      <c r="I17" s="17">
        <v>-846</v>
      </c>
      <c r="J17" s="17">
        <v>-310</v>
      </c>
      <c r="K17" s="17">
        <v>146</v>
      </c>
      <c r="L17" s="17">
        <v>132</v>
      </c>
      <c r="M17" s="17">
        <v>363</v>
      </c>
      <c r="N17" s="17">
        <v>530</v>
      </c>
      <c r="O17" s="17">
        <v>842</v>
      </c>
      <c r="P17" s="17">
        <v>387</v>
      </c>
      <c r="Q17" s="17">
        <v>416</v>
      </c>
      <c r="R17" s="17">
        <v>438</v>
      </c>
      <c r="S17" s="164">
        <v>596</v>
      </c>
      <c r="T17" s="164">
        <f>SUM(T12:T16)</f>
        <v>411</v>
      </c>
      <c r="U17" s="17">
        <v>446</v>
      </c>
      <c r="V17" s="17">
        <v>519</v>
      </c>
      <c r="W17" s="125">
        <f>SUM(W12:W16)</f>
        <v>624</v>
      </c>
      <c r="X17" s="133">
        <f t="shared" si="0"/>
        <v>20.231213872832377</v>
      </c>
      <c r="Y17" s="133">
        <f t="shared" si="1"/>
        <v>4.697986577181212</v>
      </c>
      <c r="Z17" s="15"/>
      <c r="AA17" s="17">
        <f>SUM(AA12:AA16)</f>
        <v>596</v>
      </c>
      <c r="AB17" s="125">
        <f>SUM(AB12:AB16)</f>
        <v>624</v>
      </c>
      <c r="AC17" s="133">
        <f t="shared" si="2"/>
        <v>4.697986577181212</v>
      </c>
    </row>
    <row r="18" spans="23:28" ht="14.25">
      <c r="W18" s="407"/>
      <c r="AA18" s="173"/>
      <c r="AB18" s="407"/>
    </row>
    <row r="19" spans="2:29" ht="15">
      <c r="B19" s="18" t="s">
        <v>367</v>
      </c>
      <c r="C19" s="18"/>
      <c r="G19" s="17">
        <v>0</v>
      </c>
      <c r="P19" s="75">
        <v>0</v>
      </c>
      <c r="Q19" s="75">
        <v>0</v>
      </c>
      <c r="R19" s="75">
        <v>0</v>
      </c>
      <c r="S19" s="75">
        <v>0</v>
      </c>
      <c r="T19" s="75">
        <v>-11</v>
      </c>
      <c r="U19" s="75">
        <v>-16</v>
      </c>
      <c r="V19" s="75">
        <v>3</v>
      </c>
      <c r="W19" s="122">
        <f>V23</f>
        <v>0</v>
      </c>
      <c r="X19" s="133">
        <f>IF(AND(W19=0,V19=0),0,IF(OR(AND(W19&gt;0,V19&lt;=0),AND(W19&lt;0,V19&gt;=0)),"nm",IF(AND(W19&lt;0,V19&lt;0),IF(-(W19/V19-1)*100&lt;-100,"(&gt;100)",-(W19/V19-1)*100),IF((W19/V19-1)*100&gt;100,"&gt;100",(W19/V19-1)*100))))</f>
        <v>-100</v>
      </c>
      <c r="Y19" s="133">
        <f>IF(AND(W19=0,S19=0),0,IF(OR(AND(W19&gt;0,S19&lt;=0),AND(W19&lt;0,S19&gt;=0)),"nm",IF(AND(W19&lt;0,S19&lt;0),IF(-(W19/S19-1)*100&lt;-100,"(&gt;100)",-(W19/S19-1)*100),IF((W19/S19-1)*100&gt;100,"&gt;100",(W19/S19-1)*100))))</f>
        <v>0</v>
      </c>
      <c r="AA19" s="75">
        <v>0</v>
      </c>
      <c r="AB19" s="125">
        <f>T23</f>
        <v>-16</v>
      </c>
      <c r="AC19" s="133" t="str">
        <f>IF(AND(AB19=0,AA19=0),0,IF(OR(AND(AB19&gt;0,AA19&lt;=0),AND(AB19&lt;0,AA19&gt;=0)),"nm",IF(AND(AB19&lt;0,AA19&lt;0),IF(-(AB19/AA19-1)*100&lt;-100,"(&gt;100)",-(AB19/AA19-1)*100),IF((AB19/AA19-1)*100&gt;100,"&gt;100",(AB19/AA19-1)*100))))</f>
        <v>nm</v>
      </c>
    </row>
    <row r="20" spans="3:29" ht="14.25">
      <c r="C20" s="22" t="s">
        <v>329</v>
      </c>
      <c r="G20" s="121">
        <v>-18</v>
      </c>
      <c r="P20" s="75">
        <v>0</v>
      </c>
      <c r="Q20" s="75">
        <v>0</v>
      </c>
      <c r="R20" s="75">
        <v>0</v>
      </c>
      <c r="S20" s="75">
        <v>-12</v>
      </c>
      <c r="T20" s="75">
        <v>-6</v>
      </c>
      <c r="U20" s="75">
        <v>22</v>
      </c>
      <c r="V20" s="75">
        <v>-1</v>
      </c>
      <c r="W20" s="122">
        <f>'24.P&amp;L'!C56</f>
        <v>1</v>
      </c>
      <c r="X20" s="132" t="str">
        <f>IF(AND(W20=0,V20=0),0,IF(OR(AND(W20&gt;0,V20&lt;=0),AND(W20&lt;0,V20&gt;=0)),"nm",IF(AND(W20&lt;0,V20&lt;0),IF(-(W20/V20-1)*100&lt;-100,"(&gt;100)",-(W20/V20-1)*100),IF((W20/V20-1)*100&gt;100,"&gt;100",(W20/V20-1)*100))))</f>
        <v>nm</v>
      </c>
      <c r="Y20" s="132" t="str">
        <f>IF(AND(W20=0,S20=0),0,IF(OR(AND(W20&gt;0,S20&lt;=0),AND(W20&lt;0,S20&gt;=0)),"nm",IF(AND(W20&lt;0,S20&lt;0),IF(-(W20/S20-1)*100&lt;-100,"(&gt;100)",-(W20/S20-1)*100),IF((W20/S20-1)*100&gt;100,"&gt;100",(W20/S20-1)*100))))</f>
        <v>nm</v>
      </c>
      <c r="AA20" s="75">
        <v>-12</v>
      </c>
      <c r="AB20" s="119">
        <f>'24.P&amp;L'!I56</f>
        <v>22</v>
      </c>
      <c r="AC20" s="132" t="str">
        <f>IF(AND(AB20=0,AA20=0),0,IF(OR(AND(AB20&gt;0,AA20&lt;=0),AND(AB20&lt;0,AA20&gt;=0)),"nm",IF(AND(AB20&lt;0,AA20&lt;0),IF(-(AB20/AA20-1)*100&lt;-100,"(&gt;100)",-(AB20/AA20-1)*100),IF((AB20/AA20-1)*100&gt;100,"&gt;100",(AB20/AA20-1)*100))))</f>
        <v>nm</v>
      </c>
    </row>
    <row r="21" spans="3:29" ht="14.25">
      <c r="C21" s="20" t="s">
        <v>387</v>
      </c>
      <c r="G21" s="121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-3</v>
      </c>
      <c r="W21" s="122">
        <v>3</v>
      </c>
      <c r="X21" s="132" t="str">
        <f>IF(AND(W21=0,V21=0),0,IF(OR(AND(W21&gt;0,V21&lt;=0),AND(W21&lt;0,V21&gt;=0)),"nm",IF(AND(W21&lt;0,V21&lt;0),IF(-(W21/V21-1)*100&lt;-100,"(&gt;100)",-(W21/V21-1)*100),IF((W21/V21-1)*100&gt;100,"&gt;100",(W21/V21-1)*100))))</f>
        <v>nm</v>
      </c>
      <c r="Y21" s="132" t="str">
        <f>IF(AND(W21=0,S21=0),0,IF(OR(AND(W21&gt;0,S21&lt;=0),AND(W21&lt;0,S21&gt;=0)),"nm",IF(AND(W21&lt;0,S21&lt;0),IF(-(W21/S21-1)*100&lt;-100,"(&gt;100)",-(W21/S21-1)*100),IF((W21/S21-1)*100&gt;100,"&gt;100",(W21/S21-1)*100))))</f>
        <v>nm</v>
      </c>
      <c r="AA21" s="75">
        <v>0</v>
      </c>
      <c r="AB21" s="119">
        <v>0</v>
      </c>
      <c r="AC21" s="132">
        <f>IF(AND(AB21=0,AA21=0),0,IF(OR(AND(AB21&gt;0,AA21&lt;=0),AND(AB21&lt;0,AA21&gt;=0)),"nm",IF(AND(AB21&lt;0,AA21&lt;0),IF(-(AB21/AA21-1)*100&lt;-100,"(&gt;100)",-(AB21/AA21-1)*100),IF((AB21/AA21-1)*100&gt;100,"&gt;100",(AB21/AA21-1)*100))))</f>
        <v>0</v>
      </c>
    </row>
    <row r="22" spans="3:29" ht="14.25">
      <c r="C22" s="22" t="s">
        <v>257</v>
      </c>
      <c r="G22" s="121">
        <v>0</v>
      </c>
      <c r="P22" s="75">
        <v>0</v>
      </c>
      <c r="Q22" s="75">
        <v>0</v>
      </c>
      <c r="R22" s="75">
        <v>0</v>
      </c>
      <c r="S22" s="75">
        <v>1</v>
      </c>
      <c r="T22" s="75">
        <v>1</v>
      </c>
      <c r="U22" s="75">
        <v>-3</v>
      </c>
      <c r="V22" s="75">
        <v>1</v>
      </c>
      <c r="W22" s="122">
        <f>'24.P&amp;L'!C58</f>
        <v>-1</v>
      </c>
      <c r="X22" s="132" t="str">
        <f>IF(AND(W22=0,V22=0),0,IF(OR(AND(W22&gt;0,V22&lt;=0),AND(W22&lt;0,V22&gt;=0)),"nm",IF(AND(W22&lt;0,V22&lt;0),IF(-(W22/V22-1)*100&lt;-100,"(&gt;100)",-(W22/V22-1)*100),IF((W22/V22-1)*100&gt;100,"&gt;100",(W22/V22-1)*100))))</f>
        <v>nm</v>
      </c>
      <c r="Y22" s="132" t="str">
        <f>IF(AND(W22=0,S22=0),0,IF(OR(AND(W22&gt;0,S22&lt;=0),AND(W22&lt;0,S22&gt;=0)),"nm",IF(AND(W22&lt;0,S22&lt;0),IF(-(W22/S22-1)*100&lt;-100,"(&gt;100)",-(W22/S22-1)*100),IF((W22/S22-1)*100&gt;100,"&gt;100",(W22/S22-1)*100))))</f>
        <v>nm</v>
      </c>
      <c r="AA22" s="75">
        <v>1</v>
      </c>
      <c r="AB22" s="119">
        <f>'24.P&amp;L'!I58</f>
        <v>-3</v>
      </c>
      <c r="AC22" s="132" t="str">
        <f>IF(AND(AB22=0,AA22=0),0,IF(OR(AND(AB22&gt;0,AA22&lt;=0),AND(AB22&lt;0,AA22&gt;=0)),"nm",IF(AND(AB22&lt;0,AA22&lt;0),IF(-(AB22/AA22-1)*100&lt;-100,"(&gt;100)",-(AB22/AA22-1)*100),IF((AB22/AA22-1)*100&gt;100,"&gt;100",(AB22/AA22-1)*100))))</f>
        <v>nm</v>
      </c>
    </row>
    <row r="23" spans="2:29" ht="15">
      <c r="B23" s="18" t="s">
        <v>368</v>
      </c>
      <c r="C23" s="18"/>
      <c r="G23" s="17">
        <v>2</v>
      </c>
      <c r="P23" s="75">
        <v>0</v>
      </c>
      <c r="Q23" s="75">
        <v>0</v>
      </c>
      <c r="R23" s="75">
        <v>0</v>
      </c>
      <c r="S23" s="75">
        <v>-11</v>
      </c>
      <c r="T23" s="75">
        <v>-16</v>
      </c>
      <c r="U23" s="75">
        <v>3</v>
      </c>
      <c r="V23" s="75">
        <v>0</v>
      </c>
      <c r="W23" s="125">
        <f>SUM(W19:W22)</f>
        <v>3</v>
      </c>
      <c r="X23" s="133" t="str">
        <f>IF(AND(W23=0,V23=0),0,IF(OR(AND(W23&gt;0,V23&lt;=0),AND(W23&lt;0,V23&gt;=0)),"nm",IF(AND(W23&lt;0,V23&lt;0),IF(-(W23/V23-1)*100&lt;-100,"(&gt;100)",-(W23/V23-1)*100),IF((W23/V23-1)*100&gt;100,"&gt;100",(W23/V23-1)*100))))</f>
        <v>nm</v>
      </c>
      <c r="Y23" s="133" t="str">
        <f>IF(AND(W23=0,S23=0),0,IF(OR(AND(W23&gt;0,S23&lt;=0),AND(W23&lt;0,S23&gt;=0)),"nm",IF(AND(W23&lt;0,S23&lt;0),IF(-(W23/S23-1)*100&lt;-100,"(&gt;100)",-(W23/S23-1)*100),IF((W23/S23-1)*100&gt;100,"&gt;100",(W23/S23-1)*100))))</f>
        <v>nm</v>
      </c>
      <c r="AA23" s="75">
        <v>-11</v>
      </c>
      <c r="AB23" s="433">
        <f>SUM(AB19:AB22)</f>
        <v>3</v>
      </c>
      <c r="AC23" s="133" t="str">
        <f>IF(AND(AB23=0,AA23=0),0,IF(OR(AND(AB23&gt;0,AA23&lt;=0),AND(AB23&lt;0,AA23&gt;=0)),"nm",IF(AND(AB23&lt;0,AA23&lt;0),IF(-(AB23/AA23-1)*100&lt;-100,"(&gt;100)",-(AB23/AA23-1)*100),IF((AB23/AA23-1)*100&gt;100,"&gt;100",(AB23/AA23-1)*100))))</f>
        <v>nm</v>
      </c>
    </row>
    <row r="24" spans="7:28" ht="14.25">
      <c r="G24" s="75">
        <v>-16</v>
      </c>
      <c r="W24" s="407"/>
      <c r="AB24" s="122"/>
    </row>
    <row r="25" spans="23:28" ht="14.25">
      <c r="W25" s="407"/>
      <c r="AB25" s="407"/>
    </row>
    <row r="26" spans="23:28" ht="14.25">
      <c r="W26" s="407"/>
      <c r="AB26" s="407"/>
    </row>
    <row r="27" spans="23:28" ht="14.25">
      <c r="W27" s="407"/>
      <c r="AB27" s="407"/>
    </row>
    <row r="28" ht="14.25">
      <c r="W28" s="407"/>
    </row>
    <row r="29" ht="14.25">
      <c r="W29" s="407"/>
    </row>
    <row r="30" ht="14.25">
      <c r="W30" s="407"/>
    </row>
    <row r="31" ht="14.25">
      <c r="W31" s="407"/>
    </row>
  </sheetData>
  <sheetProtection/>
  <mergeCells count="1">
    <mergeCell ref="A2:C2"/>
  </mergeCells>
  <hyperlinks>
    <hyperlink ref="A2" location="Index!A1" display="Back to Index"/>
  </hyperlinks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DBS Financial Data Supplement</dc:title>
  <dc:subject/>
  <dc:creator>Joyce Kor</dc:creator>
  <cp:keywords/>
  <dc:description/>
  <cp:lastModifiedBy>joycekor</cp:lastModifiedBy>
  <cp:lastPrinted>2012-10-31T09:48:10Z</cp:lastPrinted>
  <dcterms:created xsi:type="dcterms:W3CDTF">2009-09-01T03:31:48Z</dcterms:created>
  <dcterms:modified xsi:type="dcterms:W3CDTF">2012-11-23T09:42:25Z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HTML">
    <vt:lpwstr/>
  </property>
  <property fmtid="{D5CDD505-2E9C-101B-9397-08002B2CF9AE}" pid="3" name="PublishingRollupImage">
    <vt:lpwstr/>
  </property>
  <property fmtid="{D5CDD505-2E9C-101B-9397-08002B2CF9AE}" pid="4" name="Audience">
    <vt:lpwstr/>
  </property>
  <property fmtid="{D5CDD505-2E9C-101B-9397-08002B2CF9AE}" pid="5" name="PublishingContactPicture">
    <vt:lpwstr/>
  </property>
  <property fmtid="{D5CDD505-2E9C-101B-9397-08002B2CF9AE}" pid="6" name="ColumnLeftHTML">
    <vt:lpwstr/>
  </property>
  <property fmtid="{D5CDD505-2E9C-101B-9397-08002B2CF9AE}" pid="7" name="PublishingContactName">
    <vt:lpwstr/>
  </property>
  <property fmtid="{D5CDD505-2E9C-101B-9397-08002B2CF9AE}" pid="8" name="BottomHTML">
    <vt:lpwstr/>
  </property>
  <property fmtid="{D5CDD505-2E9C-101B-9397-08002B2CF9AE}" pid="9" name="ContentType">
    <vt:lpwstr>DBS Neutral Pages Content Type</vt:lpwstr>
  </property>
  <property fmtid="{D5CDD505-2E9C-101B-9397-08002B2CF9AE}" pid="10" name="Comments">
    <vt:lpwstr/>
  </property>
  <property fmtid="{D5CDD505-2E9C-101B-9397-08002B2CF9AE}" pid="11" name="PublishingContactEmail">
    <vt:lpwstr/>
  </property>
  <property fmtid="{D5CDD505-2E9C-101B-9397-08002B2CF9AE}" pid="12" name="ColumnRightHTML">
    <vt:lpwstr/>
  </property>
</Properties>
</file>